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\Desktop\DosarAsistent59\"/>
    </mc:Choice>
  </mc:AlternateContent>
  <xr:revisionPtr revIDLastSave="0" documentId="13_ncr:1_{146E82D4-4175-4957-BD9C-12A1178959E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entralizator" sheetId="1" r:id="rId1"/>
    <sheet name="B-Reviste" sheetId="2" r:id="rId2"/>
    <sheet name="B-Conferinte" sheetId="3" r:id="rId3"/>
    <sheet name="C-Citari-centralizare" sheetId="4" r:id="rId4"/>
    <sheet name="C-Citari-TPL" sheetId="5" r:id="rId5"/>
    <sheet name="D-Perspectiva D" sheetId="6" r:id="rId6"/>
    <sheet name="Indicatorul I" sheetId="7" r:id="rId7"/>
  </sheets>
  <calcPr calcId="191029"/>
</workbook>
</file>

<file path=xl/calcChain.xml><?xml version="1.0" encoding="utf-8"?>
<calcChain xmlns="http://schemas.openxmlformats.org/spreadsheetml/2006/main">
  <c r="I55" i="5" l="1"/>
  <c r="J54" i="5"/>
  <c r="I54" i="5"/>
  <c r="J53" i="5"/>
  <c r="I53" i="5"/>
  <c r="I52" i="5"/>
  <c r="I51" i="5"/>
  <c r="J47" i="5"/>
  <c r="J52" i="5" s="1"/>
  <c r="J46" i="5"/>
  <c r="J55" i="5" s="1"/>
  <c r="J51" i="5" l="1"/>
  <c r="J56" i="5" s="1"/>
  <c r="I57" i="5"/>
  <c r="I56" i="5"/>
  <c r="I36" i="5"/>
  <c r="J35" i="5"/>
  <c r="I35" i="5"/>
  <c r="J34" i="5"/>
  <c r="I34" i="5"/>
  <c r="J33" i="5"/>
  <c r="I33" i="5"/>
  <c r="J32" i="5"/>
  <c r="I32" i="5"/>
  <c r="J28" i="5"/>
  <c r="J27" i="5"/>
  <c r="J36" i="5" s="1"/>
  <c r="J23" i="2"/>
  <c r="K23" i="3"/>
  <c r="J57" i="5" l="1"/>
  <c r="I38" i="5"/>
  <c r="J38" i="5"/>
  <c r="I37" i="5"/>
  <c r="J37" i="5"/>
  <c r="K9" i="3"/>
  <c r="K12" i="3"/>
  <c r="K13" i="3"/>
  <c r="K14" i="3"/>
  <c r="K15" i="3"/>
  <c r="K20" i="6" l="1"/>
  <c r="K16" i="6"/>
  <c r="K17" i="7"/>
  <c r="K11" i="6" s="1"/>
  <c r="K77" i="7"/>
  <c r="K21" i="6" s="1"/>
  <c r="K71" i="7"/>
  <c r="K65" i="7"/>
  <c r="K19" i="6" s="1"/>
  <c r="K59" i="7"/>
  <c r="K18" i="6" s="1"/>
  <c r="K53" i="7"/>
  <c r="K17" i="6" s="1"/>
  <c r="K47" i="7"/>
  <c r="K41" i="7"/>
  <c r="K15" i="6" s="1"/>
  <c r="K35" i="7"/>
  <c r="K14" i="6" s="1"/>
  <c r="K29" i="7"/>
  <c r="K13" i="6" s="1"/>
  <c r="K23" i="7"/>
  <c r="K12" i="6" s="1"/>
  <c r="K11" i="7" l="1"/>
  <c r="K10" i="6" s="1"/>
  <c r="K22" i="6" s="1"/>
  <c r="D15" i="1" s="1"/>
  <c r="I15" i="5" l="1"/>
  <c r="I7" i="4" s="1"/>
  <c r="J9" i="5"/>
  <c r="J11" i="5"/>
  <c r="J12" i="5"/>
  <c r="J8" i="5"/>
  <c r="J15" i="5" s="1"/>
  <c r="J7" i="4" s="1"/>
  <c r="K17" i="3"/>
  <c r="K10" i="3"/>
  <c r="K11" i="3"/>
  <c r="K8" i="3"/>
  <c r="J17" i="2"/>
  <c r="J9" i="2"/>
  <c r="J10" i="2"/>
  <c r="J11" i="2"/>
  <c r="J12" i="2"/>
  <c r="J13" i="2"/>
  <c r="J14" i="2"/>
  <c r="J15" i="2"/>
  <c r="J8" i="2"/>
  <c r="J16" i="5"/>
  <c r="J8" i="4" s="1"/>
  <c r="I16" i="5"/>
  <c r="I8" i="4" s="1"/>
  <c r="K18" i="3" l="1"/>
  <c r="N9" i="3"/>
  <c r="N10" i="3"/>
  <c r="N11" i="3"/>
  <c r="N12" i="3"/>
  <c r="N13" i="3"/>
  <c r="N14" i="3"/>
  <c r="N15" i="3"/>
  <c r="J21" i="2"/>
  <c r="J20" i="2"/>
  <c r="J19" i="2"/>
  <c r="M10" i="2"/>
  <c r="M11" i="2"/>
  <c r="M12" i="2"/>
  <c r="M13" i="2"/>
  <c r="M14" i="2"/>
  <c r="M15" i="2"/>
  <c r="J18" i="2"/>
  <c r="M9" i="2"/>
  <c r="I19" i="5" l="1"/>
  <c r="I11" i="4" s="1"/>
  <c r="I18" i="5"/>
  <c r="I10" i="4" s="1"/>
  <c r="I17" i="5"/>
  <c r="M8" i="2"/>
  <c r="I9" i="4" l="1"/>
  <c r="I12" i="4" s="1"/>
  <c r="I20" i="5"/>
  <c r="J22" i="2"/>
  <c r="I21" i="5"/>
  <c r="K23" i="2" s="1"/>
  <c r="I13" i="4" l="1"/>
  <c r="L23" i="3"/>
  <c r="M23" i="3" l="1"/>
  <c r="J18" i="5" l="1"/>
  <c r="J10" i="4" s="1"/>
  <c r="N8" i="3"/>
  <c r="J17" i="5"/>
  <c r="K19" i="3"/>
  <c r="K22" i="3" s="1"/>
  <c r="J9" i="4" l="1"/>
  <c r="J20" i="5"/>
  <c r="E17" i="1"/>
  <c r="E16" i="1"/>
  <c r="E15" i="1"/>
  <c r="J19" i="5"/>
  <c r="J11" i="4" s="1"/>
  <c r="K20" i="3"/>
  <c r="E18" i="1"/>
  <c r="N23" i="3"/>
  <c r="K21" i="3"/>
  <c r="J13" i="4" l="1"/>
  <c r="J21" i="5"/>
  <c r="D7" i="1"/>
  <c r="D11" i="1" l="1"/>
  <c r="E12" i="1" s="1"/>
  <c r="E8" i="1"/>
  <c r="J12" i="4"/>
  <c r="M23" i="2"/>
  <c r="L23" i="2"/>
  <c r="E14" i="1" l="1"/>
  <c r="E9" i="1"/>
  <c r="D19" i="1"/>
  <c r="E20" i="1" s="1"/>
  <c r="E10" i="1"/>
  <c r="E7" i="1"/>
  <c r="E13" i="1"/>
  <c r="E11" i="1"/>
  <c r="E22" i="1" l="1"/>
  <c r="E21" i="1"/>
  <c r="E19" i="1"/>
</calcChain>
</file>

<file path=xl/sharedStrings.xml><?xml version="1.0" encoding="utf-8"?>
<sst xmlns="http://schemas.openxmlformats.org/spreadsheetml/2006/main" count="362" uniqueCount="172">
  <si>
    <t>Criteriu</t>
  </si>
  <si>
    <t>Realizat</t>
  </si>
  <si>
    <t>Criteriu îndeplinit (DA/NU)</t>
  </si>
  <si>
    <t>Praguri (conform documentului Anexa2-Informatica.pdf) vezi http://informatica-universitaria.ro/ppages/16/</t>
  </si>
  <si>
    <t>conferențiar: 36</t>
  </si>
  <si>
    <t>profesor: 60</t>
  </si>
  <si>
    <t>Indicele h (Hirsch)</t>
  </si>
  <si>
    <t>Nr.crt.</t>
  </si>
  <si>
    <t>Titlu</t>
  </si>
  <si>
    <t>Autori</t>
  </si>
  <si>
    <t>Revista</t>
  </si>
  <si>
    <t>Volum, nr., pg.</t>
  </si>
  <si>
    <t>An</t>
  </si>
  <si>
    <t>Categorie forum</t>
  </si>
  <si>
    <t>Nr. autori</t>
  </si>
  <si>
    <t>Punctaj P</t>
  </si>
  <si>
    <t>Citări</t>
  </si>
  <si>
    <t>număr</t>
  </si>
  <si>
    <t>punctaj</t>
  </si>
  <si>
    <t>Total categoria A</t>
  </si>
  <si>
    <t>Total categoria B</t>
  </si>
  <si>
    <t>Total categoria C</t>
  </si>
  <si>
    <t>Total categoria D</t>
  </si>
  <si>
    <t>Total citări forumuri de categoria A</t>
  </si>
  <si>
    <t>Total citări forumuri de categoria B</t>
  </si>
  <si>
    <t>Total citări forumuri de categoria C</t>
  </si>
  <si>
    <t>Total citări forumuri de categoria D</t>
  </si>
  <si>
    <t>TOTAL</t>
  </si>
  <si>
    <t>Punctaj Citari</t>
  </si>
  <si>
    <t>Conferinta</t>
  </si>
  <si>
    <t xml:space="preserve">A. LUCRĂRI PUBLICATE ÎN REVISTE </t>
  </si>
  <si>
    <t>Punctaj</t>
  </si>
  <si>
    <t>Număr citări</t>
  </si>
  <si>
    <t>FORUM (Revista, Conferința)</t>
  </si>
  <si>
    <t>Scopus</t>
  </si>
  <si>
    <t>ISI WoS</t>
  </si>
  <si>
    <t>Google Scholar</t>
  </si>
  <si>
    <t>Indicator</t>
  </si>
  <si>
    <t>Perspectiva D</t>
  </si>
  <si>
    <t>B1. Centralizator citări</t>
  </si>
  <si>
    <t>C. Perspectiva D</t>
  </si>
  <si>
    <t>Explicație / Referințe</t>
  </si>
  <si>
    <t>Categorie</t>
  </si>
  <si>
    <t>Perspectiva C</t>
  </si>
  <si>
    <t>Perspectiva B</t>
  </si>
  <si>
    <t>Volum Workshop</t>
  </si>
  <si>
    <t>NU</t>
  </si>
  <si>
    <t>Legenda</t>
  </si>
  <si>
    <t>autocalculat</t>
  </si>
  <si>
    <t>autocalculat dar necesita actualizare formule</t>
  </si>
  <si>
    <t>nu se completeaza</t>
  </si>
  <si>
    <t>necesita actualizare referinte</t>
  </si>
  <si>
    <t>TOTAL criteriu reviste</t>
  </si>
  <si>
    <t>TOTAL criteriu conferinte</t>
  </si>
  <si>
    <t>SCOPUS</t>
  </si>
  <si>
    <t>Numar autori lucrare</t>
  </si>
  <si>
    <t>(niciunul)</t>
  </si>
  <si>
    <t>Titlu articol care citeaza</t>
  </si>
  <si>
    <t>Revista/conferinta/carte etc.</t>
  </si>
  <si>
    <t>Informatii</t>
  </si>
  <si>
    <t>B. LUCRĂRI PUBLICATE ÎN VOLUME (PROCEEDINGS) ALE CONFERINȚELOR</t>
  </si>
  <si>
    <t>conferențiar: 116 pct</t>
  </si>
  <si>
    <r>
      <t>conferențiar: 32 (</t>
    </r>
    <r>
      <rPr>
        <i/>
        <sz val="11"/>
        <color theme="1"/>
        <rFont val="Calibri"/>
        <family val="2"/>
        <scheme val="minor"/>
      </rPr>
      <t>din care 16 de categ A*, A sau B</t>
    </r>
    <r>
      <rPr>
        <sz val="11"/>
        <color theme="1"/>
        <rFont val="Calibri"/>
        <family val="2"/>
        <scheme val="minor"/>
      </rPr>
      <t>)</t>
    </r>
  </si>
  <si>
    <r>
      <t>profesor: 56 (</t>
    </r>
    <r>
      <rPr>
        <i/>
        <sz val="11"/>
        <color theme="1"/>
        <rFont val="Calibri"/>
        <family val="2"/>
        <scheme val="minor"/>
      </rPr>
      <t>din care 24 de categ A* sau A și 40 de categ A* sau A sau B</t>
    </r>
    <r>
      <rPr>
        <sz val="11"/>
        <color theme="1"/>
        <rFont val="Calibri"/>
        <family val="2"/>
        <scheme val="minor"/>
      </rPr>
      <t>)</t>
    </r>
  </si>
  <si>
    <r>
      <t>profesor: 120 (</t>
    </r>
    <r>
      <rPr>
        <i/>
        <sz val="11"/>
        <color theme="1"/>
        <rFont val="Calibri"/>
        <family val="2"/>
        <scheme val="minor"/>
      </rPr>
      <t>din care 40 de categ A*, A sau B</t>
    </r>
    <r>
      <rPr>
        <sz val="11"/>
        <color theme="1"/>
        <rFont val="Calibri"/>
        <family val="2"/>
        <scheme val="minor"/>
      </rPr>
      <t>)</t>
    </r>
  </si>
  <si>
    <r>
      <t>conferențiar: 48 (</t>
    </r>
    <r>
      <rPr>
        <i/>
        <sz val="11"/>
        <color theme="1"/>
        <rFont val="Calibri"/>
        <family val="2"/>
        <scheme val="minor"/>
      </rPr>
      <t>din care 12 de categ A*, A sau B</t>
    </r>
    <r>
      <rPr>
        <sz val="11"/>
        <color theme="1"/>
        <rFont val="Calibri"/>
        <family val="2"/>
        <scheme val="minor"/>
      </rPr>
      <t>)</t>
    </r>
  </si>
  <si>
    <t>asistent: 2 pct</t>
  </si>
  <si>
    <t>asistent: nu se impune prag</t>
  </si>
  <si>
    <t>lector: 4</t>
  </si>
  <si>
    <t>lector: 10 ( oricare dintre categorii)</t>
  </si>
  <si>
    <t>lector: 12 (oricare dintre categorii)</t>
  </si>
  <si>
    <t>asistent: 2 (oricare dintre categorii)</t>
  </si>
  <si>
    <t>Total categoria A*</t>
  </si>
  <si>
    <t>Total categoria A*+A+B</t>
  </si>
  <si>
    <t>Total citări forumuri de categoria A*+A + B</t>
  </si>
  <si>
    <t>Notă: ÎN Tabelele ce calcul A* este înlocuit cu AA pentru a nu se confunda în formula de calcul</t>
  </si>
  <si>
    <t>Total citări forumuri de categoria A*</t>
  </si>
  <si>
    <t>Carti/Capitole</t>
  </si>
  <si>
    <t>Editor proceedings</t>
  </si>
  <si>
    <t>Curs in format electronic</t>
  </si>
  <si>
    <t>Director/editor revista</t>
  </si>
  <si>
    <t>Granturi</t>
  </si>
  <si>
    <t>Membru comitet stiintific</t>
  </si>
  <si>
    <t>Organizare evenimente</t>
  </si>
  <si>
    <t>Keynote/invited speaker</t>
  </si>
  <si>
    <t xml:space="preserve">Consolidarea de echipe </t>
  </si>
  <si>
    <t>Comisii doctorat</t>
  </si>
  <si>
    <t>Pozitii de conducere</t>
  </si>
  <si>
    <t>Premii</t>
  </si>
  <si>
    <r>
      <t xml:space="preserve">C1. Justificări pentru indicatorul </t>
    </r>
    <r>
      <rPr>
        <b/>
        <sz val="11"/>
        <color rgb="FFFF0000"/>
        <rFont val="Calibri"/>
        <family val="2"/>
        <scheme val="minor"/>
      </rPr>
      <t>CARTI/CAPITOLE</t>
    </r>
    <r>
      <rPr>
        <b/>
        <sz val="11"/>
        <color theme="1"/>
        <rFont val="Calibri"/>
        <family val="2"/>
        <scheme val="minor"/>
      </rPr>
      <t xml:space="preserve"> (perspectiva D)</t>
    </r>
  </si>
  <si>
    <t xml:space="preserve"> </t>
  </si>
  <si>
    <r>
      <t xml:space="preserve">C1. Justificări pentru indicatorul </t>
    </r>
    <r>
      <rPr>
        <b/>
        <sz val="11"/>
        <color rgb="FFFF0000"/>
        <rFont val="Calibri"/>
        <family val="2"/>
        <scheme val="minor"/>
      </rPr>
      <t>EDITOR PROCEEDINGS</t>
    </r>
    <r>
      <rPr>
        <b/>
        <sz val="11"/>
        <color theme="1"/>
        <rFont val="Calibri"/>
        <family val="2"/>
        <scheme val="minor"/>
      </rPr>
      <t xml:space="preserve"> (perspectiva D)</t>
    </r>
  </si>
  <si>
    <r>
      <t xml:space="preserve">C1. Justificări pentru indicatorul </t>
    </r>
    <r>
      <rPr>
        <b/>
        <sz val="11"/>
        <color rgb="FFFF0000"/>
        <rFont val="Calibri"/>
        <family val="2"/>
        <scheme val="minor"/>
      </rPr>
      <t>CURS UNIVERSITAR IN FORMAT ELECTRONIC</t>
    </r>
    <r>
      <rPr>
        <b/>
        <sz val="11"/>
        <color theme="1"/>
        <rFont val="Calibri"/>
        <family val="2"/>
        <scheme val="minor"/>
      </rPr>
      <t xml:space="preserve"> (perspectiva D)</t>
    </r>
  </si>
  <si>
    <r>
      <t xml:space="preserve">C1. Justificări pentru indicatorul </t>
    </r>
    <r>
      <rPr>
        <b/>
        <sz val="11"/>
        <color rgb="FFFF0000"/>
        <rFont val="Calibri"/>
        <family val="2"/>
        <scheme val="minor"/>
      </rPr>
      <t>DIRECTOR/EDITOR REVISTA</t>
    </r>
    <r>
      <rPr>
        <b/>
        <sz val="11"/>
        <color theme="1"/>
        <rFont val="Calibri"/>
        <family val="2"/>
        <scheme val="minor"/>
      </rPr>
      <t xml:space="preserve"> (perspectiva D)</t>
    </r>
  </si>
  <si>
    <r>
      <t xml:space="preserve">C1. Justificări pentru indicatorul </t>
    </r>
    <r>
      <rPr>
        <b/>
        <sz val="11"/>
        <color rgb="FFFF0000"/>
        <rFont val="Calibri"/>
        <family val="2"/>
        <scheme val="minor"/>
      </rPr>
      <t>GRANTURI</t>
    </r>
    <r>
      <rPr>
        <b/>
        <sz val="11"/>
        <color theme="1"/>
        <rFont val="Calibri"/>
        <family val="2"/>
        <scheme val="minor"/>
      </rPr>
      <t xml:space="preserve"> (perspectiva D)</t>
    </r>
  </si>
  <si>
    <r>
      <t xml:space="preserve">C1. Justificări pentru indicatorul </t>
    </r>
    <r>
      <rPr>
        <b/>
        <sz val="11"/>
        <color rgb="FFFF0000"/>
        <rFont val="Calibri"/>
        <family val="2"/>
        <scheme val="minor"/>
      </rPr>
      <t>MEMBRU COMITET STIINTIFIC</t>
    </r>
    <r>
      <rPr>
        <b/>
        <sz val="11"/>
        <color theme="1"/>
        <rFont val="Calibri"/>
        <family val="2"/>
        <scheme val="minor"/>
      </rPr>
      <t xml:space="preserve"> (perspectiva D)</t>
    </r>
  </si>
  <si>
    <r>
      <t xml:space="preserve">C1. Justificări pentru indicatorul </t>
    </r>
    <r>
      <rPr>
        <b/>
        <sz val="11"/>
        <color rgb="FFFF0000"/>
        <rFont val="Calibri"/>
        <family val="2"/>
        <scheme val="minor"/>
      </rPr>
      <t>ORGANIZARE EVENIMENTE</t>
    </r>
    <r>
      <rPr>
        <b/>
        <sz val="11"/>
        <color theme="1"/>
        <rFont val="Calibri"/>
        <family val="2"/>
        <scheme val="minor"/>
      </rPr>
      <t xml:space="preserve"> (perspectiva D)</t>
    </r>
  </si>
  <si>
    <r>
      <t xml:space="preserve">C1. Justificări pentru indicatorul </t>
    </r>
    <r>
      <rPr>
        <b/>
        <sz val="11"/>
        <color rgb="FFFF0000"/>
        <rFont val="Calibri"/>
        <family val="2"/>
        <scheme val="minor"/>
      </rPr>
      <t>KEYNOTE/INVITED SPEAKER</t>
    </r>
    <r>
      <rPr>
        <b/>
        <sz val="11"/>
        <color theme="1"/>
        <rFont val="Calibri"/>
        <family val="2"/>
        <scheme val="minor"/>
      </rPr>
      <t xml:space="preserve"> (perspectiva D)</t>
    </r>
  </si>
  <si>
    <r>
      <t xml:space="preserve">C1. Justificări pentru indicatorul </t>
    </r>
    <r>
      <rPr>
        <b/>
        <sz val="11"/>
        <color rgb="FFFF0000"/>
        <rFont val="Calibri"/>
        <family val="2"/>
        <scheme val="minor"/>
      </rPr>
      <t>Consolidarea de echipe</t>
    </r>
    <r>
      <rPr>
        <b/>
        <sz val="11"/>
        <color theme="1"/>
        <rFont val="Calibri"/>
        <family val="2"/>
        <scheme val="minor"/>
      </rPr>
      <t xml:space="preserve"> (perspectiva D)</t>
    </r>
  </si>
  <si>
    <r>
      <t xml:space="preserve">C1. Justificări pentru indicatorul </t>
    </r>
    <r>
      <rPr>
        <b/>
        <sz val="11"/>
        <color rgb="FFFF0000"/>
        <rFont val="Calibri"/>
        <family val="2"/>
        <scheme val="minor"/>
      </rPr>
      <t>COMISII DOCTORAT</t>
    </r>
    <r>
      <rPr>
        <b/>
        <sz val="11"/>
        <color theme="1"/>
        <rFont val="Calibri"/>
        <family val="2"/>
        <scheme val="minor"/>
      </rPr>
      <t xml:space="preserve"> (perspectiva D)</t>
    </r>
  </si>
  <si>
    <r>
      <t xml:space="preserve">C1. Justificări pentru indicatorul </t>
    </r>
    <r>
      <rPr>
        <b/>
        <sz val="11"/>
        <color rgb="FFFF0000"/>
        <rFont val="Calibri"/>
        <family val="2"/>
        <scheme val="minor"/>
      </rPr>
      <t>POZITII CONDUCERE</t>
    </r>
    <r>
      <rPr>
        <b/>
        <sz val="11"/>
        <color theme="1"/>
        <rFont val="Calibri"/>
        <family val="2"/>
        <scheme val="minor"/>
      </rPr>
      <t>(perspectiva D)</t>
    </r>
  </si>
  <si>
    <r>
      <t xml:space="preserve">C1. Justificări pentru indicatorul </t>
    </r>
    <r>
      <rPr>
        <b/>
        <sz val="11"/>
        <color rgb="FFFF0000"/>
        <rFont val="Calibri"/>
        <family val="2"/>
        <scheme val="minor"/>
      </rPr>
      <t xml:space="preserve">PREMII </t>
    </r>
    <r>
      <rPr>
        <b/>
        <sz val="11"/>
        <color theme="1"/>
        <rFont val="Calibri"/>
        <family val="2"/>
        <scheme val="minor"/>
      </rPr>
      <t>(perspectiva D)</t>
    </r>
  </si>
  <si>
    <t>lector: 26 pct</t>
  </si>
  <si>
    <t>Profesor: 236 pct</t>
  </si>
  <si>
    <t>Searching for Taxonomy-based 
Similarity Measures for 
Medical Data</t>
  </si>
  <si>
    <t>7th Balkan Conference in Informatics, BCI 2015, Craiova, Romania</t>
  </si>
  <si>
    <t>Taxonomy-based dissimilarity measures for profile identification in medical data</t>
  </si>
  <si>
    <r>
      <t xml:space="preserve">2015 IEEE 13th International Symposium on Intelligent Systems and Informatics, </t>
    </r>
    <r>
      <rPr>
        <sz val="10"/>
        <color rgb="FF000000"/>
        <rFont val="Calibri"/>
        <family val="2"/>
        <scheme val="minor"/>
      </rPr>
      <t>SISY 2015</t>
    </r>
  </si>
  <si>
    <t>KEPT, 2015,
Cluj-Napoca</t>
  </si>
  <si>
    <t>Semantic Similarity Measures For Lists Of Taxonomic Codes</t>
  </si>
  <si>
    <t>R.Dogaru,
D.Zaharie, 
D. Lungeanu, 
E. Bernad, 
M. Bari</t>
  </si>
  <si>
    <t>A Framework for Mining Association Rules in Data on Perinatal Care</t>
  </si>
  <si>
    <t>Proceedings of SISY 2015, 
pg. 149-154</t>
  </si>
  <si>
    <t>CONTI 2008, Timișoara, Romania</t>
  </si>
  <si>
    <t xml:space="preserve">R.Dogaru,
F.Micota,
D.Zaharie </t>
  </si>
  <si>
    <t>Proceedings of CONTI 2008 (Conference on Technical Informatics, session on Biomedical Informatics), vol 1, ISSN 1844-539X, pg. 147-152</t>
  </si>
  <si>
    <t>Proceedings of KEPT 2015</t>
  </si>
  <si>
    <t xml:space="preserve">F.Micota,
R.Dogaru,
D.Zaharie </t>
  </si>
  <si>
    <t>Experimental Results on Some String Algorithms</t>
  </si>
  <si>
    <t>R.Dogaru,
O.Dogaru</t>
  </si>
  <si>
    <r>
      <t>ICCC 2004</t>
    </r>
    <r>
      <rPr>
        <sz val="10"/>
        <color rgb="FF000000"/>
        <rFont val="Calibri"/>
        <family val="2"/>
        <scheme val="minor"/>
      </rPr>
      <t>, Baile Felix-Oradea</t>
    </r>
  </si>
  <si>
    <t>Proceedings of ICCC 2004</t>
  </si>
  <si>
    <t>Algorithms on all occurrences of a word in a text</t>
  </si>
  <si>
    <t>Analele UVT</t>
  </si>
  <si>
    <t>Vol.XXXIX, fasc. 1, 2001</t>
  </si>
  <si>
    <t>Searching of all occurrences of a word in a string</t>
  </si>
  <si>
    <t>O.Dogaru,
R.Dogaru</t>
  </si>
  <si>
    <t>IMACS/IEEE CSCC’99, Athens, 1999</t>
  </si>
  <si>
    <t>On searching of all occurrences of a word in a string</t>
  </si>
  <si>
    <t xml:space="preserve">Proceedings of ICECS'99 </t>
  </si>
  <si>
    <t>The Finding of All Occurences of a Pattern in a String</t>
  </si>
  <si>
    <t>MOSIS’99, April 27-29, 1999, Rožnov pod Radhoštěm, Czech Republic</t>
  </si>
  <si>
    <t>Proceedings of MOSIS’99</t>
  </si>
  <si>
    <t>Proceedings of IMACS/IEEE CSCC’99</t>
  </si>
  <si>
    <t>6th IEEE 
International Conference
on Electronics, 
Circuits and Systems, 1999, Pafos, Cyprus</t>
  </si>
  <si>
    <t>C</t>
  </si>
  <si>
    <t>D</t>
  </si>
  <si>
    <t xml:space="preserve">Proceeding of
BCI '15 Proceedings of the 7th Balkan Conference on Informatics Conference
Article No. 27 </t>
  </si>
  <si>
    <t>A Decision Support Tool for Health Service Re-design</t>
  </si>
  <si>
    <t>Journal of Medical Systems April 2012, Volume 36, Issue 2, pp 621–630</t>
  </si>
  <si>
    <t>SpringerLink,doi: 10.1007/s10916-010-9526-8. Epub 2010 May 25</t>
  </si>
  <si>
    <r>
      <t xml:space="preserve">B2. CITĂRI PENTRU LUCRAREA: </t>
    </r>
    <r>
      <rPr>
        <b/>
        <sz val="11"/>
        <color rgb="FFFF0000"/>
        <rFont val="Calibri"/>
        <family val="2"/>
        <scheme val="minor"/>
      </rPr>
      <t>A Framework for Mining Association Rules in Data on Perinatal Care (CONTI 2008)</t>
    </r>
  </si>
  <si>
    <t>Factor 
impact</t>
  </si>
  <si>
    <t>F. Islami, F. Bagheri, F. Mohammadi</t>
  </si>
  <si>
    <t>Vol18, Pages: 8
-16, 2016
DOI: 
10.15314/tjse.30959
ISSN</t>
  </si>
  <si>
    <t>Turkish Journal of Sport and Exerciseta/conferinta/carte etc.</t>
  </si>
  <si>
    <t>E. Demir, S. Chahed, T. Chaussalet, S. Toffa, F. Fouladinajed</t>
  </si>
  <si>
    <r>
      <t xml:space="preserve">B2. CITĂRI PENTRU LUCRAREA: </t>
    </r>
    <r>
      <rPr>
        <b/>
        <sz val="11"/>
        <color rgb="FFFF0000"/>
        <rFont val="Calibri"/>
        <family val="2"/>
        <scheme val="minor"/>
      </rPr>
      <t>Searching for taxonomy-based similarity measures for medical data (BMI 2015)</t>
    </r>
  </si>
  <si>
    <t>Comparison of Ontology-Based Semantic-Similarity Measures in the Biomedical Text</t>
  </si>
  <si>
    <t>AFS Althobaiti</t>
  </si>
  <si>
    <t>Journal of Computer and Communications</t>
  </si>
  <si>
    <t>Vol.5 No.2, February 2017, pg. 17-27</t>
  </si>
  <si>
    <t>Evaluating Semantic Similarity between Biomedical Concepts/Classes through Single Ontology</t>
  </si>
  <si>
    <t>AMB Abdelrahman, A Kayed</t>
  </si>
  <si>
    <t>International Journal of Computer Applications Technology and Research</t>
  </si>
  <si>
    <t xml:space="preserve">Volume 7
Issue 08, pg. 341-
356
</t>
  </si>
  <si>
    <r>
      <t xml:space="preserve">B2. CITĂRI PENTRU LUCRAREA: </t>
    </r>
    <r>
      <rPr>
        <b/>
        <sz val="11"/>
        <color rgb="FFFF0000"/>
        <rFont val="Calibri"/>
        <family val="2"/>
        <scheme val="minor"/>
      </rPr>
      <t>Taxonomy-based dissimilarity measures for profile identification in medical data (SISY 2015)</t>
    </r>
  </si>
  <si>
    <t>A patient-similarity-based model for diagnostic prediction</t>
  </si>
  <si>
    <t xml:space="preserve">Zheng Jia, Xian Zeng, Huilong Duan, Xudong Lu, Haomin Li </t>
  </si>
  <si>
    <t>International Journal of Medical Informatics</t>
  </si>
  <si>
    <t>Volume 135,  Pages 104100</t>
  </si>
  <si>
    <t>Enabling Health Data Sharing with Fine-Grained Privacy</t>
  </si>
  <si>
    <t>Proceedings of the 32nd ACM International Conference on Information and Knowledge Management</t>
  </si>
  <si>
    <t>Luca Bonomi,
Sepand Gousheh, 
Liyue Fan</t>
  </si>
  <si>
    <t>Proceedings CIKM '23, Pages 131–141</t>
  </si>
  <si>
    <t>Surveying the knowledge of pregnant women towards sport activities during pregnancy using data mining  algorithms</t>
  </si>
  <si>
    <t>Using the distance between sets of hierarchical taxonomic clinical concepts to measure patient similarity</t>
  </si>
  <si>
    <t>Zheng Jia,
 Xudong Lu, Huilong Duan, Haomin Li</t>
  </si>
  <si>
    <t>Volume 19, 
article number 91</t>
  </si>
  <si>
    <t>BMC Medical 
Informatics and Decision Making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</si>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</sst>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1"/>
      <color rgb="FF666666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5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6" xfId="0" applyFill="1" applyBorder="1"/>
    <xf numFmtId="0" fontId="0" fillId="4" borderId="1" xfId="0" applyFill="1" applyBorder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/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2" borderId="11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2" borderId="1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2" fontId="0" fillId="0" borderId="1" xfId="0" applyNumberFormat="1" applyBorder="1"/>
    <xf numFmtId="2" fontId="0" fillId="2" borderId="1" xfId="0" applyNumberFormat="1" applyFill="1" applyBorder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2" borderId="1" xfId="0" applyFont="1" applyFill="1" applyBorder="1"/>
    <xf numFmtId="0" fontId="9" fillId="5" borderId="1" xfId="0" applyFont="1" applyFill="1" applyBorder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2" borderId="1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0" xfId="1" applyAlignment="1">
      <alignment vertical="center"/>
    </xf>
    <xf numFmtId="0" fontId="14" fillId="0" borderId="0" xfId="1" applyAlignment="1">
      <alignment vertical="center" wrapText="1"/>
    </xf>
    <xf numFmtId="0" fontId="0" fillId="0" borderId="0" xfId="0" applyAlignment="1">
      <alignment wrapText="1"/>
    </xf>
    <xf numFmtId="0" fontId="14" fillId="0" borderId="1" xfId="1" applyBorder="1" applyAlignment="1">
      <alignment horizontal="left" wrapText="1"/>
    </xf>
    <xf numFmtId="0" fontId="14" fillId="0" borderId="1" xfId="1" applyBorder="1" applyAlignment="1">
      <alignment vertical="center" wrapText="1"/>
    </xf>
    <xf numFmtId="0" fontId="14" fillId="0" borderId="0" xfId="1" applyAlignment="1">
      <alignment horizontal="left" vertical="center" wrapText="1" indent="1"/>
    </xf>
    <xf numFmtId="0" fontId="14" fillId="0" borderId="1" xfId="1" applyBorder="1" applyAlignment="1">
      <alignment horizontal="left" vertical="center" wrapText="1"/>
    </xf>
    <xf numFmtId="2" fontId="0" fillId="2" borderId="10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594360</xdr:colOff>
      <xdr:row>5</xdr:row>
      <xdr:rowOff>15240</xdr:rowOff>
    </xdr:from>
    <xdr:to>
      <xdr:col>18</xdr:col>
      <xdr:colOff>304800</xdr:colOff>
      <xdr:row>26</xdr:row>
      <xdr:rowOff>152400</xdr:rowOff>
    </xdr:to>
    <xdr:sp macro="" textlink="">
      <xdr:nvSpPr>
        <xdr:cNvPr id="2" name="CasetăTex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755380" y="1082040"/>
          <a:ext cx="7025640" cy="3185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Notă:  1. Colegii care au funcția didactică profesor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sau au ob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ținut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abilitarea 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se vor raporta la pragurile pentru </a:t>
          </a:r>
          <a:b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profesor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2. Colegii care au funcția didactică de conferențiar, lector sau asistent se vor raporta la pragurile de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conferențiar.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3. Completați tabelele A și B. Valoarea N</a:t>
          </a:r>
          <a:r>
            <a:rPr lang="ro-RO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se calculează astfel: N</a:t>
          </a:r>
          <a:r>
            <a:rPr lang="ro-RO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= max(1, na-2)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4. Pentru fiecare lucrare din tabelele A și B pentru care există citări, se va completa câte un tabel D (vezi </a:t>
          </a:r>
          <a:b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foaia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 lucru generică Citări-i)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, care să justifice precis punctajele obținute pentru indicatorul C.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5. Pentru fiecare indicator din tabelul C, se va completa câte un tabel E (vezi mai jos) cu justificări și </a:t>
          </a:r>
          <a:b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referințe.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6. Un procent de 10% din punctajul total (116 pct. pentru gradele de conferențiar, respectiv 236 pct. pentru </a:t>
          </a:r>
          <a:b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gradele de profesor, CP l) poate fi deplasat intre criterii, cu respectarea cerințelor minimale (în italic in      </a:t>
          </a:r>
          <a:b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tabelele de la perspectivele b și c).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7. În tabelele A, B, D ordonarea liniilor se face crescător după anul publicării + autori. În tabelul C se păstrează </a:t>
          </a:r>
          <a:b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ordinea indicatorilor din tabelul dat în Anexa2-Informatica.pdf - criteriile CNATDCU. Se vor trece doar </a:t>
          </a:r>
          <a:b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indicatorii la care există valori nenule.</a:t>
          </a:r>
        </a:p>
        <a:p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8. În tabelul alăturat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"anula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ți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"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liniile care nu se potrivesc folosind culoarea albă pentru FONT</a:t>
          </a:r>
          <a:endParaRPr lang="ro-R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ro-RO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22860</xdr:rowOff>
    </xdr:from>
    <xdr:to>
      <xdr:col>5</xdr:col>
      <xdr:colOff>784860</xdr:colOff>
      <xdr:row>4</xdr:row>
      <xdr:rowOff>297180</xdr:rowOff>
    </xdr:to>
    <xdr:sp macro="" textlink="">
      <xdr:nvSpPr>
        <xdr:cNvPr id="4" name="CasetăTex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2860"/>
          <a:ext cx="8130540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Anexa 1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Fi</a:t>
          </a:r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șa de verificare a criteriilor CNATDCU - Informatică - MACHETĂ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Numele şi prenumele: 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DOGARU ROXANA</a:t>
          </a:r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					Semnătura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Funcția didactică: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 Ca</a:t>
          </a:r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ndidat</a:t>
          </a:r>
          <a:r>
            <a:rPr lang="ro-RO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pentru postul de Asistent nr.59</a:t>
          </a: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/Asist.drd.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Departamentul: Informatică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22860</xdr:rowOff>
    </xdr:from>
    <xdr:to>
      <xdr:col>12</xdr:col>
      <xdr:colOff>586740</xdr:colOff>
      <xdr:row>3</xdr:row>
      <xdr:rowOff>480060</xdr:rowOff>
    </xdr:to>
    <xdr:sp macro="" textlink="">
      <xdr:nvSpPr>
        <xdr:cNvPr id="4" name="CasetăTex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620" y="22860"/>
          <a:ext cx="8130540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Anexa 1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Fi</a:t>
          </a:r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șa de verificare a criteriilor CNATDCU - Informatică - MACHETĂ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Numele şi prenumele: Dogaru Roxana						Semnătura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Funcția didactică: Candidat pentru postul Asistent 59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Asist.drd.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Departamentul: Informatică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510540</xdr:colOff>
      <xdr:row>7</xdr:row>
      <xdr:rowOff>449580</xdr:rowOff>
    </xdr:from>
    <xdr:to>
      <xdr:col>25</xdr:col>
      <xdr:colOff>548640</xdr:colOff>
      <xdr:row>8</xdr:row>
      <xdr:rowOff>868680</xdr:rowOff>
    </xdr:to>
    <xdr:sp macro="" textlink="">
      <xdr:nvSpPr>
        <xdr:cNvPr id="5" name="CasetăTex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281160" y="2148840"/>
          <a:ext cx="6743700" cy="1699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Notă:  1. Adăugați toate lucrările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semnificative în ordine inversă cronologic.</a:t>
          </a:r>
        </a:p>
        <a:p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2. Dacă este cazul, inserați noi linii în tabel (înaintea ultimei linii, pentru păstrarea formulelor) </a:t>
          </a:r>
        </a:p>
        <a:p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3. Completați informațiile lipsă din tabel. Actualizați formulele din foaia de lucru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'C-Citari-centralizare'.</a:t>
          </a:r>
        </a:p>
        <a:p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. Folosi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ți cele 4 categorii de forumuri, conform informațiilor din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http://informatica-universitaria.ro/ppages/16/</a:t>
          </a:r>
          <a:endParaRPr lang="ro-RO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Puteți verifica lista CORE 2014 la adresa http://103.1.187.206/core. Lista jurnalelor este</a:t>
          </a:r>
          <a:r>
            <a:rPr lang="ro-RO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disponibilă pe site-ul informatica-universitaria. Pentru lucrări publicate în alte jurnale, folosiți serviciul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http://78.96.45.251/DanCristea/</a:t>
          </a:r>
          <a:endParaRPr lang="ro-RO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Observatie: Publicatiile de categoria D nu vor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fi utilizate in calculul acestui criteriu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</xdr:rowOff>
    </xdr:from>
    <xdr:to>
      <xdr:col>13</xdr:col>
      <xdr:colOff>579120</xdr:colOff>
      <xdr:row>3</xdr:row>
      <xdr:rowOff>464820</xdr:rowOff>
    </xdr:to>
    <xdr:sp macro="" textlink="">
      <xdr:nvSpPr>
        <xdr:cNvPr id="2" name="CasetăTex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7620"/>
          <a:ext cx="8130540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Anexa 1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Fi</a:t>
          </a:r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șa de verificare a criteriilor CNATDCU - Informatică - MACHETA</a:t>
          </a:r>
        </a:p>
        <a:p>
          <a:pPr algn="ctr"/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Numele şi prenumele: DOGARU ROXANA						Semnătura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Funcția didactică: Candidat pt. post Asistent nr.59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Asist.drd.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Departamentul: Informatică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30480</xdr:colOff>
      <xdr:row>5</xdr:row>
      <xdr:rowOff>7620</xdr:rowOff>
    </xdr:from>
    <xdr:to>
      <xdr:col>27</xdr:col>
      <xdr:colOff>68580</xdr:colOff>
      <xdr:row>20</xdr:row>
      <xdr:rowOff>7620</xdr:rowOff>
    </xdr:to>
    <xdr:sp macro="" textlink="">
      <xdr:nvSpPr>
        <xdr:cNvPr id="3" name="CasetăTex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410700" y="1310640"/>
          <a:ext cx="6743700" cy="2377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Notă:  1. Adăugați toate lucrările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semnificative în ordine inversă cronologic.</a:t>
          </a:r>
          <a:endParaRPr lang="en-US"/>
        </a:p>
        <a:p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2. Dacă este cazul, inserați noi linii în tabel (înaintea ultimei linii, pentru păstrarea formulelor) </a:t>
          </a:r>
          <a:endParaRPr lang="en-US"/>
        </a:p>
        <a:p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3. Completați informațiile lipsă din tabel. Actualizați formulele din foaia de lucru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'C-Citari-centralizare'.</a:t>
          </a:r>
          <a:endParaRPr lang="en-US"/>
        </a:p>
        <a:p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. Folosi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ți cele 4 categorii de forumuri, conform informațiilor din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http://informatica-universitaria.ro/ppages/16/</a:t>
          </a:r>
          <a:endParaRPr lang="ro-RO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Puteți verifica lista CORE 2014 la adresa http://103.1.187.206/core. Lista jurnalelor este</a:t>
          </a:r>
          <a:r>
            <a:rPr lang="ro-RO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disponibilă pe site-ul informatica-universitaria. Pentru lucrări publicate în alte jurnale, folosiți serviciul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http://78.96.45.251/DanCristea/</a:t>
          </a:r>
          <a:endParaRPr lang="ro-RO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Observatie: Publicatiile de categoria D nu vor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fi utilizate in calculul acestui criteriu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</xdr:colOff>
      <xdr:row>4</xdr:row>
      <xdr:rowOff>175260</xdr:rowOff>
    </xdr:from>
    <xdr:to>
      <xdr:col>25</xdr:col>
      <xdr:colOff>68580</xdr:colOff>
      <xdr:row>18</xdr:row>
      <xdr:rowOff>175260</xdr:rowOff>
    </xdr:to>
    <xdr:sp macro="" textlink="">
      <xdr:nvSpPr>
        <xdr:cNvPr id="2" name="CasetăTex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564880" y="1630680"/>
          <a:ext cx="6743700" cy="2377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Notă:  1. Adăugați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o foaie de lucru nouă pentru fiecare lucrare care este citată (autocitările tuturor autorilor vor fi  </a:t>
          </a:r>
          <a:b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excluse. Alternativ, copiați tabelul din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'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C-Citari-TPL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'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pentru fiecare lucrare care este citată.</a:t>
          </a:r>
        </a:p>
        <a:p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2. Actualizați sumele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(formula)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pentru primele patru categorii de punctaj după adăugarea unei noi lucrări </a:t>
          </a:r>
          <a:b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care este citată</a:t>
          </a:r>
        </a:p>
        <a:p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3. Actualizați informațiile referitoare la numărul de citări/punctaj citări în foaia de lucru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/ tabelul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b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corespunzătoare categoriei lucrării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  <a:p>
          <a:r>
            <a:rPr lang="en-US" sz="1100"/>
            <a:t>Observatie:</a:t>
          </a:r>
        </a:p>
        <a:p>
          <a:pPr fontAlgn="base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Cit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rile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nt luate in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considerare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dac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apar in forumuri de tip A, B, C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 D, dar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 in teze de doctorat, monografii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si carti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editate, unde vor fi echivalate cu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tipui D.</a:t>
          </a:r>
          <a:endParaRPr lang="ro-RO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Cit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rile se consider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pentru orice lucr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ri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tiin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ti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fice,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inclusiv monografii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 articole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ap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rute in publica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ii din afara listelor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precizate, at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ta timp c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 lucr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rile respective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sunt din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domeniul lnformatic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. in acest caz, in calculul punctajului se consideri scorul ca fiind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8/4/2/1 functie de categoria editurii (SENSE)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0</xdr:colOff>
      <xdr:row>1</xdr:row>
      <xdr:rowOff>152400</xdr:rowOff>
    </xdr:from>
    <xdr:to>
      <xdr:col>12</xdr:col>
      <xdr:colOff>594360</xdr:colOff>
      <xdr:row>4</xdr:row>
      <xdr:rowOff>9525</xdr:rowOff>
    </xdr:to>
    <xdr:sp macro="" textlink="">
      <xdr:nvSpPr>
        <xdr:cNvPr id="3" name="CasetăTex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342900"/>
          <a:ext cx="8090535" cy="1143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Anexa 1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Fi</a:t>
          </a:r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șa de verificare a criteriilor CNATDCU - Informatică - MACHETĂ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Numele şi prenumele: DOGARU ROXANA					Semnătura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Funcția didactică: </a:t>
          </a:r>
          <a:r>
            <a:rPr lang="ro-R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Candidat pt. post Asistent nr.59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Asist.drd.</a:t>
          </a:r>
          <a:endParaRPr lang="en-US">
            <a:effectLst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Departamentul: Informatică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15240</xdr:rowOff>
    </xdr:from>
    <xdr:to>
      <xdr:col>10</xdr:col>
      <xdr:colOff>495300</xdr:colOff>
      <xdr:row>3</xdr:row>
      <xdr:rowOff>472440</xdr:rowOff>
    </xdr:to>
    <xdr:sp macro="" textlink="">
      <xdr:nvSpPr>
        <xdr:cNvPr id="2" name="CasetăTex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20" y="15240"/>
          <a:ext cx="8130540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Anexa 1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Fi</a:t>
          </a:r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șa de verificare a criteriilor CNATDCU - Informatică - MACHETĂ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Numele şi prenumele: DOGARU ROXANA						Semnătura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Funcția didactică: </a:t>
          </a:r>
          <a:r>
            <a:rPr lang="ro-R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Candidat pt. post Asistent nr.59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Asist.drd.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Departamentul: Informatică</a:t>
          </a: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266700</xdr:colOff>
      <xdr:row>9</xdr:row>
      <xdr:rowOff>0</xdr:rowOff>
    </xdr:from>
    <xdr:to>
      <xdr:col>22</xdr:col>
      <xdr:colOff>304800</xdr:colOff>
      <xdr:row>10</xdr:row>
      <xdr:rowOff>0</xdr:rowOff>
    </xdr:to>
    <xdr:sp macro="" textlink="">
      <xdr:nvSpPr>
        <xdr:cNvPr id="3" name="CasetăTex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968740" y="3307080"/>
          <a:ext cx="6743700" cy="2590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Notă:  1.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Folosi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ț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i acest tabel ca 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ș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ablon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copiați tabelul într-o foaie de lucru dedicată citărilor, pentru fiecare articol semnificativ care este citat SAU realizați câte o foaie de lucru pentru fiecare lucrare care este citată.</a:t>
          </a:r>
        </a:p>
        <a:p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2. Completați informațiile lipsă din tabel. Actualizați formulele din foaia de lucru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'C-Citari-centralizare'.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3. Folosi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ți cele 4 categorii de forumuri, conform informațiilor din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http://informatica-universitaria.ro/ppages/16/</a:t>
          </a:r>
          <a:endParaRPr lang="ro-RO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Puteți verifica lista CORE 2014 la adresa http://103.1.187.206/core. Lista jurnalelor este</a:t>
          </a:r>
          <a:r>
            <a:rPr lang="ro-RO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disponibilă pe site-ul informatica-universitaria. Pentru lucrări publicate în alte jurnale, folosiți serviciul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http://78.96.45.251/DanCristea/</a:t>
          </a:r>
          <a:endParaRPr lang="ro-RO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/>
            <a:t>4.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Dacă este cazul, inserați noi linii în tabel (înaintea ultimei linii, pentru păstrarea formulelor) </a:t>
          </a:r>
          <a:endParaRPr lang="en-US"/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Observatie:</a:t>
          </a:r>
        </a:p>
        <a:p>
          <a:pPr fontAlgn="base"/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Cit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rile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nt luate in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considerare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dac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apar in forumuri de tip A, B, C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 D, dar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 in teze de doctorat, monografii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si carti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editate, unde vor fi echivalate cu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tipui D.</a:t>
          </a:r>
          <a:endParaRPr lang="ro-RO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Cit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rile se consider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pentru orice lucr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ri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tiin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ti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fice,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inclusiv monografii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 articole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ap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rute in publica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ii din afara listelor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precizate, at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ta timp c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 lucr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rile respective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sunt din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domeniul lnformatic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. in acest caz, in calculul punctajului se consideri scorul ca fiind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8/4/2/1 functie de categoria editurii (SENSE)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571500</xdr:colOff>
      <xdr:row>5</xdr:row>
      <xdr:rowOff>91440</xdr:rowOff>
    </xdr:to>
    <xdr:sp macro="" textlink="">
      <xdr:nvSpPr>
        <xdr:cNvPr id="2" name="CasetăTex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0"/>
          <a:ext cx="7886700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Anexa 1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Fi</a:t>
          </a:r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șa de verificare a criteriilor CNATDCU - Informatică - MACHETĂ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Numele şi prenumele: DOGARU ROXANA				Semnătura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Funcția didactică: Candidat pentru postul Asistent nr.59</a:t>
          </a:r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Asist.drd.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Departamentul: Informatică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30480</xdr:colOff>
      <xdr:row>8</xdr:row>
      <xdr:rowOff>83820</xdr:rowOff>
    </xdr:from>
    <xdr:to>
      <xdr:col>21</xdr:col>
      <xdr:colOff>350520</xdr:colOff>
      <xdr:row>21</xdr:row>
      <xdr:rowOff>91440</xdr:rowOff>
    </xdr:to>
    <xdr:sp macro="" textlink="">
      <xdr:nvSpPr>
        <xdr:cNvPr id="3" name="CasetăTex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8564880" y="1546860"/>
          <a:ext cx="4587240" cy="1653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o-RO" sz="1100"/>
            <a:t>Notă:</a:t>
          </a:r>
        </a:p>
        <a:p>
          <a:r>
            <a:rPr lang="ro-RO" sz="1100"/>
            <a:t>1.</a:t>
          </a:r>
          <a:r>
            <a:rPr lang="ro-RO" sz="1100" baseline="0"/>
            <a:t> Completați indicatorii în ordinea precizată în </a:t>
          </a:r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tabelul din Anexa2-Informatica.pdf - criteriile CNATDCU. Se vor trece doar indicatorii la care există valori nenule.</a:t>
          </a:r>
        </a:p>
        <a:p>
          <a:r>
            <a:rPr lang="ro-RO" sz="1100">
              <a:solidFill>
                <a:schemeClr val="dk1"/>
              </a:solidFill>
              <a:latin typeface="+mn-lt"/>
              <a:ea typeface="+mn-ea"/>
              <a:cs typeface="+mn-cs"/>
            </a:rPr>
            <a:t>2. Pentru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punctaj se va realiza o referință către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totalul asociat indicatorului 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din foaia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'Indicatorul I'.</a:t>
          </a:r>
        </a:p>
        <a:p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3. Pentru fiecare dintre indicatorii utiliza</a:t>
          </a:r>
          <a:r>
            <a:rPr lang="ro-RO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ți este necesar un tabel justificativ in foaia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'Indicatorul I'.</a:t>
          </a:r>
        </a:p>
        <a:p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571500</xdr:colOff>
      <xdr:row>5</xdr:row>
      <xdr:rowOff>91440</xdr:rowOff>
    </xdr:to>
    <xdr:sp macro="" textlink="">
      <xdr:nvSpPr>
        <xdr:cNvPr id="2" name="CasetăTex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0"/>
          <a:ext cx="7886700" cy="1005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Anexa 1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latin typeface="+mn-lt"/>
              <a:ea typeface="+mn-ea"/>
              <a:cs typeface="+mn-cs"/>
            </a:rPr>
            <a:t>Fi</a:t>
          </a:r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șa de verificare a criteriilor CNATDCU - Informatică - MACHETĂ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Numele şi prenumele: 						Semnătura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Funcția didactică: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ro-RO" sz="1100" b="1">
              <a:solidFill>
                <a:schemeClr val="dk1"/>
              </a:solidFill>
              <a:latin typeface="+mn-lt"/>
              <a:ea typeface="+mn-ea"/>
              <a:cs typeface="+mn-cs"/>
            </a:rPr>
            <a:t>Departamentul: Informatică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hyperlink" Target="http://ijcat.com/archieve/volume7/issue8/ijcatr07081009.pdf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://ijcat.com/archieve/volume7/issue8/ijcatr07081009.pdf" TargetMode="External"/><Relationship Id="rId1" Type="http://schemas.openxmlformats.org/officeDocument/2006/relationships/hyperlink" Target="http://www.scirp.org/journal/PaperInformation.aspx?paperID=74042" TargetMode="External"/><Relationship Id="rId6" Type="http://schemas.openxmlformats.org/officeDocument/2006/relationships/hyperlink" Target="https://link.springer.com/article/10.1186/s12911-019-0807-y" TargetMode="External"/><Relationship Id="rId5" Type="http://schemas.openxmlformats.org/officeDocument/2006/relationships/hyperlink" Target="https://dl.acm.org/doi/abs/10.1145/3583780.3614864" TargetMode="External"/><Relationship Id="rId4" Type="http://schemas.openxmlformats.org/officeDocument/2006/relationships/hyperlink" Target="https://www.sciencedirect.com/science/article/pii/S1386505619310925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J33"/>
  <sheetViews>
    <sheetView tabSelected="1" workbookViewId="0">
      <selection activeCell="C35" sqref="C35"/>
    </sheetView>
  </sheetViews>
  <sheetFormatPr defaultRowHeight="14.5" x14ac:dyDescent="0.35"/>
  <cols>
    <col min="2" max="2" width="15.453125" customWidth="1"/>
    <col min="3" max="3" width="64.90625" customWidth="1"/>
    <col min="4" max="4" width="8.6328125" bestFit="1" customWidth="1"/>
    <col min="5" max="5" width="10.36328125" customWidth="1"/>
    <col min="6" max="6" width="11.90625" customWidth="1"/>
  </cols>
  <sheetData>
    <row r="5" spans="2:10" ht="26.4" customHeight="1" x14ac:dyDescent="0.35"/>
    <row r="6" spans="2:10" ht="44" thickBot="1" x14ac:dyDescent="0.4">
      <c r="B6" s="19" t="s">
        <v>0</v>
      </c>
      <c r="C6" s="19" t="s">
        <v>3</v>
      </c>
      <c r="D6" s="20" t="s">
        <v>1</v>
      </c>
      <c r="E6" s="19" t="s">
        <v>2</v>
      </c>
    </row>
    <row r="7" spans="2:10" x14ac:dyDescent="0.35">
      <c r="B7" s="71" t="s">
        <v>44</v>
      </c>
      <c r="C7" s="22" t="s">
        <v>71</v>
      </c>
      <c r="D7" s="62">
        <f>'B-Reviste'!J23+'B-Conferinte'!K23</f>
        <v>9.3333333333333339</v>
      </c>
      <c r="E7" s="23" t="str">
        <f>IF(D7&gt;=2,IF('B-Reviste'!J15&gt;=OR2*('B-Conferinte'!K14&gt;=2),"DA","NU"),"NU")</f>
        <v>DA</v>
      </c>
    </row>
    <row r="8" spans="2:10" x14ac:dyDescent="0.35">
      <c r="B8" s="72"/>
      <c r="C8" s="21" t="s">
        <v>70</v>
      </c>
      <c r="D8" s="63"/>
      <c r="E8" s="24" t="str">
        <f>IF(D7&gt;=12,IF('B-Reviste'!J22+'B-Conferinte'!K22&gt;=16,"DA","NU"),"NU")</f>
        <v>NU</v>
      </c>
    </row>
    <row r="9" spans="2:10" ht="15.5" x14ac:dyDescent="0.35">
      <c r="B9" s="72"/>
      <c r="C9" s="3" t="s">
        <v>62</v>
      </c>
      <c r="D9" s="63"/>
      <c r="E9" s="25" t="str">
        <f>IF(D7&gt;=32,IF('B-Reviste'!J22+'B-Conferinte'!K22&gt;=16,"DA","NU"),"NU")</f>
        <v>NU</v>
      </c>
      <c r="F9" s="1"/>
    </row>
    <row r="10" spans="2:10" ht="15.75" customHeight="1" thickBot="1" x14ac:dyDescent="0.4">
      <c r="B10" s="73"/>
      <c r="C10" s="26" t="s">
        <v>63</v>
      </c>
      <c r="D10" s="64"/>
      <c r="E10" s="27" t="str">
        <f>IF(D7&gt;=56,IF('B-Reviste'!J22+'B-Conferinte'!K22&gt;=16,IF('B-Reviste'!J17+'B-Conferinte'!K17&gt;=24,"DA","NU"),"NU"),"NU")</f>
        <v>NU</v>
      </c>
      <c r="F10" s="1"/>
    </row>
    <row r="11" spans="2:10" ht="15.75" customHeight="1" x14ac:dyDescent="0.35">
      <c r="B11" s="71" t="s">
        <v>43</v>
      </c>
      <c r="C11" s="22" t="s">
        <v>67</v>
      </c>
      <c r="D11" s="62">
        <f>'C-Citari-centralizare'!J13</f>
        <v>3</v>
      </c>
      <c r="E11" s="28" t="str">
        <f>IF(D11&gt;=0,IF('C-Citari-centralizare'!J12&gt;=12,"DA","NU"),"NU")</f>
        <v>NU</v>
      </c>
      <c r="F11" s="1"/>
    </row>
    <row r="12" spans="2:10" ht="15.75" customHeight="1" x14ac:dyDescent="0.35">
      <c r="B12" s="77"/>
      <c r="C12" s="21" t="s">
        <v>69</v>
      </c>
      <c r="D12" s="63"/>
      <c r="E12" s="25" t="str">
        <f>IF(D11&gt;=10,IF('C-Citari-centralizare'!J12&gt;=10,"DA","NU"),"NU")</f>
        <v>NU</v>
      </c>
      <c r="F12" s="1"/>
    </row>
    <row r="13" spans="2:10" ht="15.5" x14ac:dyDescent="0.35">
      <c r="B13" s="77"/>
      <c r="C13" s="3" t="s">
        <v>65</v>
      </c>
      <c r="D13" s="63"/>
      <c r="E13" s="25" t="str">
        <f>IF(D11&gt;=48,IF('C-Citari-centralizare'!J12&gt;=12,"DA","NU"),"NU")</f>
        <v>NU</v>
      </c>
      <c r="F13" s="1"/>
    </row>
    <row r="14" spans="2:10" ht="16" thickBot="1" x14ac:dyDescent="0.4">
      <c r="B14" s="78"/>
      <c r="C14" s="26" t="s">
        <v>64</v>
      </c>
      <c r="D14" s="64"/>
      <c r="E14" s="27" t="str">
        <f>IF(D11&gt;=120,IF('C-Citari-centralizare'!J12&gt;=40,"DA","NU"),"NU")</f>
        <v>NU</v>
      </c>
      <c r="F14" s="1"/>
      <c r="J14" t="s">
        <v>35</v>
      </c>
    </row>
    <row r="15" spans="2:10" ht="15.5" x14ac:dyDescent="0.35">
      <c r="B15" s="71" t="s">
        <v>38</v>
      </c>
      <c r="C15" s="22" t="s">
        <v>67</v>
      </c>
      <c r="D15" s="62">
        <f>'D-Perspectiva D'!K22</f>
        <v>0</v>
      </c>
      <c r="E15" s="28" t="str">
        <f>IF(D15&gt;=0,"DA","NU")</f>
        <v>DA</v>
      </c>
      <c r="F15" s="1"/>
    </row>
    <row r="16" spans="2:10" ht="15.5" x14ac:dyDescent="0.35">
      <c r="B16" s="77"/>
      <c r="C16" s="21" t="s">
        <v>68</v>
      </c>
      <c r="D16" s="63"/>
      <c r="E16" s="25" t="str">
        <f>IF(D15&gt;=4,"DA","NU")</f>
        <v>NU</v>
      </c>
      <c r="F16" s="1"/>
    </row>
    <row r="17" spans="2:10" ht="15.5" x14ac:dyDescent="0.35">
      <c r="B17" s="77"/>
      <c r="C17" s="3" t="s">
        <v>4</v>
      </c>
      <c r="D17" s="63"/>
      <c r="E17" s="25" t="str">
        <f>IF(D15&gt;=36,"DA","NU")</f>
        <v>NU</v>
      </c>
      <c r="F17" s="1"/>
      <c r="J17" t="s">
        <v>34</v>
      </c>
    </row>
    <row r="18" spans="2:10" ht="16" thickBot="1" x14ac:dyDescent="0.4">
      <c r="B18" s="78"/>
      <c r="C18" s="26" t="s">
        <v>5</v>
      </c>
      <c r="D18" s="64"/>
      <c r="E18" s="27" t="str">
        <f>IF(D15&gt;=60,"DA","NU")</f>
        <v>NU</v>
      </c>
      <c r="F18" s="1"/>
      <c r="J18" t="s">
        <v>36</v>
      </c>
    </row>
    <row r="19" spans="2:10" ht="15.5" x14ac:dyDescent="0.35">
      <c r="B19" s="74" t="s">
        <v>27</v>
      </c>
      <c r="C19" s="29" t="s">
        <v>66</v>
      </c>
      <c r="D19" s="62">
        <f>SUM(D7:D18)</f>
        <v>12.333333333333334</v>
      </c>
      <c r="E19" s="28" t="str">
        <f>IF(AND(E7="DA",E11="DA",E15="DA",D19&gt;=2),"DA","NU")</f>
        <v>NU</v>
      </c>
      <c r="F19" s="1"/>
    </row>
    <row r="20" spans="2:10" ht="15.5" x14ac:dyDescent="0.35">
      <c r="B20" s="75"/>
      <c r="C20" s="18" t="s">
        <v>102</v>
      </c>
      <c r="D20" s="63"/>
      <c r="E20" s="25" t="str">
        <f>IF(AND(E8="DA",E12="DA",E16="DA",D19&gt;=26),"DA","NU")</f>
        <v>NU</v>
      </c>
      <c r="F20" s="1"/>
    </row>
    <row r="21" spans="2:10" ht="15.5" x14ac:dyDescent="0.35">
      <c r="B21" s="75"/>
      <c r="C21" s="3" t="s">
        <v>61</v>
      </c>
      <c r="D21" s="63"/>
      <c r="E21" s="25" t="str">
        <f>IF(AND(E9="DA",E13="DA",E17="DA",D19&gt;=116),"DA","NU")</f>
        <v>NU</v>
      </c>
      <c r="F21" s="1"/>
    </row>
    <row r="22" spans="2:10" ht="16" thickBot="1" x14ac:dyDescent="0.4">
      <c r="B22" s="76"/>
      <c r="C22" s="26" t="s">
        <v>103</v>
      </c>
      <c r="D22" s="64"/>
      <c r="E22" s="27" t="str">
        <f>IF(AND(E10="DA",E14="DA",E18="DA",D19&gt;=116),"DA","NU")</f>
        <v>NU</v>
      </c>
      <c r="F22" s="1"/>
    </row>
    <row r="25" spans="2:10" x14ac:dyDescent="0.35">
      <c r="B25" s="65" t="s">
        <v>6</v>
      </c>
      <c r="C25" s="3" t="s">
        <v>35</v>
      </c>
      <c r="D25" s="33">
        <v>0</v>
      </c>
      <c r="E25" s="68"/>
    </row>
    <row r="26" spans="2:10" x14ac:dyDescent="0.35">
      <c r="B26" s="66"/>
      <c r="C26" s="3" t="s">
        <v>54</v>
      </c>
      <c r="D26" s="33">
        <v>0</v>
      </c>
      <c r="E26" s="69"/>
    </row>
    <row r="27" spans="2:10" x14ac:dyDescent="0.35">
      <c r="B27" s="67"/>
      <c r="C27" s="3" t="s">
        <v>36</v>
      </c>
      <c r="D27" s="33">
        <v>0</v>
      </c>
      <c r="E27" s="70"/>
    </row>
    <row r="29" spans="2:10" x14ac:dyDescent="0.35">
      <c r="B29" t="s">
        <v>75</v>
      </c>
      <c r="H29" t="s">
        <v>47</v>
      </c>
    </row>
    <row r="30" spans="2:10" x14ac:dyDescent="0.35">
      <c r="H30" s="10"/>
      <c r="I30" t="s">
        <v>51</v>
      </c>
    </row>
    <row r="31" spans="2:10" x14ac:dyDescent="0.35">
      <c r="H31" s="11"/>
      <c r="I31" t="s">
        <v>48</v>
      </c>
    </row>
    <row r="32" spans="2:10" x14ac:dyDescent="0.35">
      <c r="H32" s="12"/>
      <c r="I32" t="s">
        <v>49</v>
      </c>
    </row>
    <row r="33" spans="8:9" x14ac:dyDescent="0.35">
      <c r="H33" s="13"/>
      <c r="I33" t="s">
        <v>50</v>
      </c>
    </row>
  </sheetData>
  <mergeCells count="10">
    <mergeCell ref="D15:D18"/>
    <mergeCell ref="D19:D22"/>
    <mergeCell ref="B25:B27"/>
    <mergeCell ref="E25:E27"/>
    <mergeCell ref="B7:B10"/>
    <mergeCell ref="B19:B22"/>
    <mergeCell ref="B15:B18"/>
    <mergeCell ref="B11:B14"/>
    <mergeCell ref="D7:D10"/>
    <mergeCell ref="D11:D14"/>
  </mergeCells>
  <pageMargins left="0.7" right="0.7" top="0.75" bottom="0.75" header="0.3" footer="0.3"/>
  <pageSetup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R23"/>
  <sheetViews>
    <sheetView zoomScaleNormal="100" workbookViewId="0">
      <selection activeCell="P14" sqref="P14"/>
    </sheetView>
  </sheetViews>
  <sheetFormatPr defaultRowHeight="14.5" x14ac:dyDescent="0.35"/>
  <cols>
    <col min="1" max="1" width="5.54296875" customWidth="1"/>
    <col min="2" max="2" width="6.36328125" bestFit="1" customWidth="1"/>
    <col min="3" max="3" width="27.36328125" customWidth="1"/>
    <col min="6" max="6" width="7.36328125" customWidth="1"/>
    <col min="7" max="7" width="5.6328125" customWidth="1"/>
    <col min="9" max="9" width="6.54296875" customWidth="1"/>
    <col min="10" max="10" width="6.90625" customWidth="1"/>
  </cols>
  <sheetData>
    <row r="3" spans="2:18" x14ac:dyDescent="0.35">
      <c r="Q3" t="s">
        <v>47</v>
      </c>
    </row>
    <row r="4" spans="2:18" ht="47.4" customHeight="1" x14ac:dyDescent="0.35">
      <c r="Q4" s="10"/>
      <c r="R4" t="s">
        <v>51</v>
      </c>
    </row>
    <row r="5" spans="2:18" x14ac:dyDescent="0.35">
      <c r="C5" s="80" t="s">
        <v>30</v>
      </c>
      <c r="D5" s="80"/>
      <c r="E5" s="80"/>
      <c r="F5" s="80"/>
      <c r="G5" s="80"/>
      <c r="H5" s="80"/>
      <c r="I5" s="80"/>
      <c r="J5" s="80"/>
      <c r="K5" s="80"/>
      <c r="Q5" s="11"/>
      <c r="R5" t="s">
        <v>48</v>
      </c>
    </row>
    <row r="6" spans="2:18" x14ac:dyDescent="0.35">
      <c r="B6" s="65" t="s">
        <v>7</v>
      </c>
      <c r="C6" s="65" t="s">
        <v>8</v>
      </c>
      <c r="D6" s="65" t="s">
        <v>9</v>
      </c>
      <c r="E6" s="65" t="s">
        <v>10</v>
      </c>
      <c r="F6" s="65" t="s">
        <v>11</v>
      </c>
      <c r="G6" s="65" t="s">
        <v>12</v>
      </c>
      <c r="H6" s="65" t="s">
        <v>13</v>
      </c>
      <c r="I6" s="65" t="s">
        <v>14</v>
      </c>
      <c r="J6" s="65" t="s">
        <v>15</v>
      </c>
      <c r="K6" s="81" t="s">
        <v>16</v>
      </c>
      <c r="L6" s="83"/>
      <c r="M6" s="65" t="s">
        <v>28</v>
      </c>
      <c r="Q6" s="12"/>
      <c r="R6" t="s">
        <v>49</v>
      </c>
    </row>
    <row r="7" spans="2:18" x14ac:dyDescent="0.35">
      <c r="B7" s="67"/>
      <c r="C7" s="67"/>
      <c r="D7" s="67"/>
      <c r="E7" s="67"/>
      <c r="F7" s="67"/>
      <c r="G7" s="67"/>
      <c r="H7" s="67"/>
      <c r="I7" s="67"/>
      <c r="J7" s="67"/>
      <c r="K7" s="4" t="s">
        <v>17</v>
      </c>
      <c r="L7" s="4" t="s">
        <v>18</v>
      </c>
      <c r="M7" s="67"/>
    </row>
    <row r="8" spans="2:18" ht="39" x14ac:dyDescent="0.35">
      <c r="B8" s="4">
        <v>1</v>
      </c>
      <c r="C8" s="39" t="s">
        <v>122</v>
      </c>
      <c r="D8" s="39" t="s">
        <v>119</v>
      </c>
      <c r="E8" s="39" t="s">
        <v>123</v>
      </c>
      <c r="F8" s="39" t="s">
        <v>124</v>
      </c>
      <c r="G8" s="35">
        <v>2001</v>
      </c>
      <c r="H8" s="35" t="s">
        <v>136</v>
      </c>
      <c r="I8" s="2">
        <v>2</v>
      </c>
      <c r="J8" s="7">
        <f>IF(H8="AA",12,IF(H8="A",8,IF(H8="B",4,IF(H8="C",2,IF(H8="D",1,0)))))/MAX(1,I8-2)</f>
        <v>1</v>
      </c>
      <c r="K8" s="9"/>
      <c r="L8" s="9"/>
      <c r="M8" s="7">
        <f t="shared" ref="M8" si="0">L8</f>
        <v>0</v>
      </c>
    </row>
    <row r="9" spans="2:18" x14ac:dyDescent="0.35">
      <c r="B9" s="4">
        <v>2</v>
      </c>
      <c r="C9" s="3"/>
      <c r="D9" s="14"/>
      <c r="E9" s="14"/>
      <c r="F9" s="15"/>
      <c r="G9" s="2"/>
      <c r="H9" s="2"/>
      <c r="I9" s="2">
        <v>0</v>
      </c>
      <c r="J9" s="7">
        <f t="shared" ref="J9:J15" si="1">IF(H9="AA",12,IF(H9="A",8,IF(H9="B",4,IF(H9="C",2,IF(H9="D",1,0)))))/MAX(1,I9-2)</f>
        <v>0</v>
      </c>
      <c r="K9" s="9"/>
      <c r="L9" s="9"/>
      <c r="M9" s="7">
        <f t="shared" ref="M9" si="2">L9</f>
        <v>0</v>
      </c>
    </row>
    <row r="10" spans="2:18" x14ac:dyDescent="0.35">
      <c r="B10" s="4">
        <v>3</v>
      </c>
      <c r="C10" s="3"/>
      <c r="D10" s="14"/>
      <c r="E10" s="14"/>
      <c r="F10" s="15"/>
      <c r="G10" s="2"/>
      <c r="H10" s="2"/>
      <c r="I10" s="2">
        <v>0</v>
      </c>
      <c r="J10" s="7">
        <f t="shared" si="1"/>
        <v>0</v>
      </c>
      <c r="K10" s="9"/>
      <c r="L10" s="9"/>
      <c r="M10" s="7">
        <f t="shared" ref="M10:M15" si="3">L10</f>
        <v>0</v>
      </c>
    </row>
    <row r="11" spans="2:18" x14ac:dyDescent="0.35">
      <c r="B11" s="4">
        <v>4</v>
      </c>
      <c r="C11" s="3"/>
      <c r="D11" s="14"/>
      <c r="E11" s="14"/>
      <c r="F11" s="15"/>
      <c r="G11" s="2"/>
      <c r="H11" s="2"/>
      <c r="I11" s="2">
        <v>0</v>
      </c>
      <c r="J11" s="7">
        <f t="shared" si="1"/>
        <v>0</v>
      </c>
      <c r="K11" s="9"/>
      <c r="L11" s="9"/>
      <c r="M11" s="7">
        <f t="shared" si="3"/>
        <v>0</v>
      </c>
    </row>
    <row r="12" spans="2:18" x14ac:dyDescent="0.35">
      <c r="B12" s="4">
        <v>5</v>
      </c>
      <c r="C12" s="3"/>
      <c r="D12" s="14"/>
      <c r="E12" s="14"/>
      <c r="F12" s="15"/>
      <c r="G12" s="2"/>
      <c r="H12" s="2"/>
      <c r="I12" s="2">
        <v>0</v>
      </c>
      <c r="J12" s="7">
        <f t="shared" si="1"/>
        <v>0</v>
      </c>
      <c r="K12" s="9"/>
      <c r="L12" s="9"/>
      <c r="M12" s="7">
        <f t="shared" si="3"/>
        <v>0</v>
      </c>
    </row>
    <row r="13" spans="2:18" x14ac:dyDescent="0.35">
      <c r="B13" s="4">
        <v>6</v>
      </c>
      <c r="C13" s="3"/>
      <c r="D13" s="14"/>
      <c r="E13" s="14"/>
      <c r="F13" s="15"/>
      <c r="G13" s="2"/>
      <c r="H13" s="2"/>
      <c r="I13" s="2">
        <v>0</v>
      </c>
      <c r="J13" s="7">
        <f t="shared" si="1"/>
        <v>0</v>
      </c>
      <c r="K13" s="9"/>
      <c r="L13" s="9"/>
      <c r="M13" s="7">
        <f t="shared" si="3"/>
        <v>0</v>
      </c>
    </row>
    <row r="14" spans="2:18" x14ac:dyDescent="0.35">
      <c r="B14" s="4">
        <v>7</v>
      </c>
      <c r="C14" s="3"/>
      <c r="D14" s="14"/>
      <c r="E14" s="14"/>
      <c r="F14" s="15"/>
      <c r="G14" s="2"/>
      <c r="H14" s="2"/>
      <c r="I14" s="2">
        <v>0</v>
      </c>
      <c r="J14" s="7">
        <f t="shared" si="1"/>
        <v>0</v>
      </c>
      <c r="K14" s="9"/>
      <c r="L14" s="9"/>
      <c r="M14" s="7">
        <f t="shared" si="3"/>
        <v>0</v>
      </c>
    </row>
    <row r="15" spans="2:18" x14ac:dyDescent="0.35">
      <c r="B15" s="4">
        <v>8</v>
      </c>
      <c r="C15" s="3"/>
      <c r="D15" s="14"/>
      <c r="E15" s="14"/>
      <c r="F15" s="15"/>
      <c r="G15" s="2"/>
      <c r="H15" s="2"/>
      <c r="I15" s="2">
        <v>0</v>
      </c>
      <c r="J15" s="7">
        <f t="shared" si="1"/>
        <v>0</v>
      </c>
      <c r="K15" s="9"/>
      <c r="L15" s="9"/>
      <c r="M15" s="7">
        <f t="shared" si="3"/>
        <v>0</v>
      </c>
    </row>
    <row r="17" spans="3:13" x14ac:dyDescent="0.35">
      <c r="C17" s="79" t="s">
        <v>72</v>
      </c>
      <c r="D17" s="79"/>
      <c r="E17" s="79"/>
      <c r="F17" s="79"/>
      <c r="G17" s="79"/>
      <c r="H17" s="79"/>
      <c r="I17" s="79"/>
      <c r="J17" s="7">
        <f>SUMIF(H8:H15,"=AA",J8:J15)</f>
        <v>0</v>
      </c>
      <c r="K17" s="17"/>
      <c r="L17" s="17"/>
      <c r="M17" s="17"/>
    </row>
    <row r="18" spans="3:13" x14ac:dyDescent="0.35">
      <c r="C18" s="79" t="s">
        <v>19</v>
      </c>
      <c r="D18" s="79"/>
      <c r="E18" s="79"/>
      <c r="F18" s="79"/>
      <c r="G18" s="79"/>
      <c r="H18" s="79"/>
      <c r="I18" s="79"/>
      <c r="J18" s="7">
        <f>SUMIF(H8:H15,"=A",J8:J15)</f>
        <v>0</v>
      </c>
      <c r="K18" s="17"/>
      <c r="L18" s="17"/>
      <c r="M18" s="17"/>
    </row>
    <row r="19" spans="3:13" x14ac:dyDescent="0.35">
      <c r="C19" s="79" t="s">
        <v>20</v>
      </c>
      <c r="D19" s="79"/>
      <c r="E19" s="79"/>
      <c r="F19" s="79"/>
      <c r="G19" s="79"/>
      <c r="H19" s="79"/>
      <c r="I19" s="79"/>
      <c r="J19" s="7">
        <f>SUMIF(H8:H15,"=B",J8:J15)</f>
        <v>0</v>
      </c>
      <c r="K19" s="17"/>
      <c r="L19" s="17"/>
      <c r="M19" s="17"/>
    </row>
    <row r="20" spans="3:13" x14ac:dyDescent="0.35">
      <c r="C20" s="79" t="s">
        <v>21</v>
      </c>
      <c r="D20" s="79"/>
      <c r="E20" s="79"/>
      <c r="F20" s="79"/>
      <c r="G20" s="79"/>
      <c r="H20" s="79"/>
      <c r="I20" s="79"/>
      <c r="J20" s="7">
        <f>SUMIF(H8:H15,"=C",J8:J15)</f>
        <v>0</v>
      </c>
      <c r="K20" s="17"/>
      <c r="L20" s="17"/>
      <c r="M20" s="17"/>
    </row>
    <row r="21" spans="3:13" x14ac:dyDescent="0.35">
      <c r="C21" s="79" t="s">
        <v>22</v>
      </c>
      <c r="D21" s="79"/>
      <c r="E21" s="79"/>
      <c r="F21" s="79"/>
      <c r="G21" s="79"/>
      <c r="H21" s="79"/>
      <c r="I21" s="79"/>
      <c r="J21" s="7">
        <f>SUMIF(H8:H15,"=D",J8:J15)</f>
        <v>1</v>
      </c>
      <c r="K21" s="17"/>
      <c r="L21" s="17"/>
      <c r="M21" s="17"/>
    </row>
    <row r="22" spans="3:13" x14ac:dyDescent="0.35">
      <c r="C22" s="81" t="s">
        <v>73</v>
      </c>
      <c r="D22" s="82"/>
      <c r="E22" s="82"/>
      <c r="F22" s="82"/>
      <c r="G22" s="82"/>
      <c r="H22" s="82"/>
      <c r="I22" s="83"/>
      <c r="J22" s="7">
        <f>J17+J18+J19</f>
        <v>0</v>
      </c>
      <c r="K22" s="17"/>
      <c r="L22" s="17"/>
      <c r="M22" s="17"/>
    </row>
    <row r="23" spans="3:13" x14ac:dyDescent="0.35">
      <c r="C23" s="79" t="s">
        <v>52</v>
      </c>
      <c r="D23" s="79"/>
      <c r="E23" s="79"/>
      <c r="F23" s="79"/>
      <c r="G23" s="79"/>
      <c r="H23" s="79"/>
      <c r="I23" s="79"/>
      <c r="J23" s="7">
        <f>SUM(J17:J21)</f>
        <v>1</v>
      </c>
      <c r="K23" s="7">
        <f>SUM(K8:K15)</f>
        <v>0</v>
      </c>
      <c r="L23" s="7">
        <f>SUM(L8:L15)</f>
        <v>0</v>
      </c>
      <c r="M23" s="7">
        <f>SUM(M8:M15)</f>
        <v>0</v>
      </c>
    </row>
  </sheetData>
  <mergeCells count="19">
    <mergeCell ref="M6:M7"/>
    <mergeCell ref="C17:I17"/>
    <mergeCell ref="C19:I19"/>
    <mergeCell ref="K6:L6"/>
    <mergeCell ref="B6:B7"/>
    <mergeCell ref="C6:C7"/>
    <mergeCell ref="D6:D7"/>
    <mergeCell ref="E6:E7"/>
    <mergeCell ref="F6:F7"/>
    <mergeCell ref="G6:G7"/>
    <mergeCell ref="C23:I23"/>
    <mergeCell ref="C5:K5"/>
    <mergeCell ref="C20:I20"/>
    <mergeCell ref="C21:I21"/>
    <mergeCell ref="C22:I22"/>
    <mergeCell ref="H6:H7"/>
    <mergeCell ref="I6:I7"/>
    <mergeCell ref="J6:J7"/>
    <mergeCell ref="C18:I18"/>
  </mergeCells>
  <dataValidations count="1">
    <dataValidation type="list" showInputMessage="1" showErrorMessage="1" sqref="H8:H15" xr:uid="{00000000-0002-0000-0100-000000000000}">
      <formula1>"AA,A,B,C,D,(niciunul)"</formula1>
    </dataValidation>
  </dataValidations>
  <pageMargins left="0.7" right="0.7" top="0.75" bottom="0.75" header="0.3" footer="0.3"/>
  <pageSetup fitToHeight="0" orientation="landscape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4:R26"/>
  <sheetViews>
    <sheetView workbookViewId="0">
      <selection activeCell="H9" sqref="H9"/>
    </sheetView>
  </sheetViews>
  <sheetFormatPr defaultRowHeight="14.5" x14ac:dyDescent="0.35"/>
  <cols>
    <col min="1" max="1" width="5.54296875" customWidth="1"/>
    <col min="2" max="2" width="6.36328125" bestFit="1" customWidth="1"/>
    <col min="3" max="3" width="27.36328125" customWidth="1"/>
    <col min="4" max="4" width="12" customWidth="1"/>
    <col min="5" max="5" width="17.36328125" customWidth="1"/>
    <col min="6" max="6" width="23.453125" customWidth="1"/>
    <col min="7" max="7" width="7.36328125" customWidth="1"/>
    <col min="8" max="8" width="9.90625" customWidth="1"/>
    <col min="9" max="10" width="6.54296875" customWidth="1"/>
    <col min="11" max="11" width="8" customWidth="1"/>
  </cols>
  <sheetData>
    <row r="4" spans="2:14" ht="45" customHeight="1" x14ac:dyDescent="0.35"/>
    <row r="5" spans="2:14" x14ac:dyDescent="0.35">
      <c r="C5" s="80" t="s">
        <v>60</v>
      </c>
      <c r="D5" s="80"/>
      <c r="E5" s="80"/>
      <c r="F5" s="80"/>
      <c r="G5" s="80"/>
      <c r="H5" s="80"/>
      <c r="I5" s="80"/>
      <c r="J5" s="80"/>
      <c r="K5" s="80"/>
      <c r="L5" s="80"/>
    </row>
    <row r="6" spans="2:14" x14ac:dyDescent="0.35">
      <c r="B6" s="84" t="s">
        <v>7</v>
      </c>
      <c r="C6" s="84" t="s">
        <v>8</v>
      </c>
      <c r="D6" s="84" t="s">
        <v>9</v>
      </c>
      <c r="E6" s="84" t="s">
        <v>29</v>
      </c>
      <c r="F6" s="84" t="s">
        <v>11</v>
      </c>
      <c r="G6" s="84" t="s">
        <v>12</v>
      </c>
      <c r="H6" s="84" t="s">
        <v>13</v>
      </c>
      <c r="I6" s="84" t="s">
        <v>14</v>
      </c>
      <c r="J6" s="84" t="s">
        <v>45</v>
      </c>
      <c r="K6" s="84" t="s">
        <v>15</v>
      </c>
      <c r="L6" s="79" t="s">
        <v>16</v>
      </c>
      <c r="M6" s="79"/>
      <c r="N6" s="84" t="s">
        <v>28</v>
      </c>
    </row>
    <row r="7" spans="2:14" x14ac:dyDescent="0.35">
      <c r="B7" s="84"/>
      <c r="C7" s="84"/>
      <c r="D7" s="84"/>
      <c r="E7" s="84"/>
      <c r="F7" s="84"/>
      <c r="G7" s="84"/>
      <c r="H7" s="84"/>
      <c r="I7" s="84"/>
      <c r="J7" s="84"/>
      <c r="K7" s="84"/>
      <c r="L7" s="4" t="s">
        <v>17</v>
      </c>
      <c r="M7" s="4" t="s">
        <v>18</v>
      </c>
      <c r="N7" s="84"/>
    </row>
    <row r="8" spans="2:14" ht="68.25" customHeight="1" x14ac:dyDescent="0.35">
      <c r="B8" s="34">
        <v>1</v>
      </c>
      <c r="C8" s="39" t="s">
        <v>104</v>
      </c>
      <c r="D8" s="40" t="s">
        <v>114</v>
      </c>
      <c r="E8" s="39" t="s">
        <v>105</v>
      </c>
      <c r="F8" s="41" t="s">
        <v>137</v>
      </c>
      <c r="G8" s="35">
        <v>2015</v>
      </c>
      <c r="H8" s="35" t="s">
        <v>136</v>
      </c>
      <c r="I8" s="35">
        <v>3</v>
      </c>
      <c r="J8" s="35" t="s">
        <v>46</v>
      </c>
      <c r="K8" s="36">
        <f>IF(H8="AA",12, IF(H8="A",8,IF(H8="B",4,IF(H8="C",2,IF(H8="D",1,0)))))/MAX(1,I8-2)/(1+IF(J8="nu",0,1))</f>
        <v>1</v>
      </c>
      <c r="L8" s="37"/>
      <c r="M8" s="37"/>
      <c r="N8" s="36">
        <f>M8</f>
        <v>0</v>
      </c>
    </row>
    <row r="9" spans="2:14" ht="78" x14ac:dyDescent="0.35">
      <c r="B9" s="34">
        <v>2</v>
      </c>
      <c r="C9" s="39" t="s">
        <v>106</v>
      </c>
      <c r="D9" s="40" t="s">
        <v>114</v>
      </c>
      <c r="E9" s="39" t="s">
        <v>107</v>
      </c>
      <c r="F9" s="38" t="s">
        <v>112</v>
      </c>
      <c r="G9" s="35">
        <v>2015</v>
      </c>
      <c r="H9" s="35" t="s">
        <v>135</v>
      </c>
      <c r="I9" s="35">
        <v>3</v>
      </c>
      <c r="J9" s="35" t="s">
        <v>46</v>
      </c>
      <c r="K9" s="36">
        <f t="shared" ref="K9:K15" si="0">IF(H9="AA",12, IF(H9="A",8,IF(H9="B",4,IF(H9="C",2,IF(H9="D",1,0)))))/MAX(1,I9-2)/(1+IF(J9="nu",0,1))</f>
        <v>2</v>
      </c>
      <c r="L9" s="37"/>
      <c r="M9" s="37"/>
      <c r="N9" s="36">
        <f t="shared" ref="N9:N15" si="1">M9</f>
        <v>0</v>
      </c>
    </row>
    <row r="10" spans="2:14" ht="37.5" x14ac:dyDescent="0.35">
      <c r="B10" s="34">
        <v>3</v>
      </c>
      <c r="C10" s="39" t="s">
        <v>109</v>
      </c>
      <c r="D10" s="40" t="s">
        <v>117</v>
      </c>
      <c r="E10" s="21" t="s">
        <v>108</v>
      </c>
      <c r="F10" s="38" t="s">
        <v>116</v>
      </c>
      <c r="G10" s="35">
        <v>2015</v>
      </c>
      <c r="H10" s="35" t="s">
        <v>136</v>
      </c>
      <c r="I10" s="35">
        <v>3</v>
      </c>
      <c r="J10" s="35" t="s">
        <v>46</v>
      </c>
      <c r="K10" s="36">
        <f t="shared" si="0"/>
        <v>1</v>
      </c>
      <c r="L10" s="37"/>
      <c r="M10" s="37"/>
      <c r="N10" s="36">
        <f t="shared" si="1"/>
        <v>0</v>
      </c>
    </row>
    <row r="11" spans="2:14" ht="78.5" x14ac:dyDescent="0.35">
      <c r="B11" s="34">
        <v>4</v>
      </c>
      <c r="C11" s="39" t="s">
        <v>111</v>
      </c>
      <c r="D11" s="39" t="s">
        <v>110</v>
      </c>
      <c r="E11" s="39" t="s">
        <v>113</v>
      </c>
      <c r="F11" s="38" t="s">
        <v>115</v>
      </c>
      <c r="G11" s="35">
        <v>2008</v>
      </c>
      <c r="H11" s="35" t="s">
        <v>136</v>
      </c>
      <c r="I11" s="35">
        <v>5</v>
      </c>
      <c r="J11" s="35" t="s">
        <v>46</v>
      </c>
      <c r="K11" s="36">
        <f t="shared" si="0"/>
        <v>0.33333333333333331</v>
      </c>
      <c r="L11" s="37">
        <v>1</v>
      </c>
      <c r="M11" s="37"/>
      <c r="N11" s="36">
        <f t="shared" si="1"/>
        <v>0</v>
      </c>
    </row>
    <row r="12" spans="2:14" ht="26" x14ac:dyDescent="0.35">
      <c r="B12" s="34">
        <v>5</v>
      </c>
      <c r="C12" s="39" t="s">
        <v>118</v>
      </c>
      <c r="D12" s="39" t="s">
        <v>119</v>
      </c>
      <c r="E12" s="39" t="s">
        <v>120</v>
      </c>
      <c r="F12" s="38" t="s">
        <v>121</v>
      </c>
      <c r="G12" s="35">
        <v>2004</v>
      </c>
      <c r="H12" s="35" t="s">
        <v>136</v>
      </c>
      <c r="I12" s="35">
        <v>2</v>
      </c>
      <c r="J12" s="35" t="s">
        <v>46</v>
      </c>
      <c r="K12" s="36">
        <f t="shared" si="0"/>
        <v>1</v>
      </c>
      <c r="L12" s="37"/>
      <c r="M12" s="37"/>
      <c r="N12" s="36">
        <f t="shared" si="1"/>
        <v>0</v>
      </c>
    </row>
    <row r="13" spans="2:14" ht="26.5" x14ac:dyDescent="0.35">
      <c r="B13" s="34">
        <v>6</v>
      </c>
      <c r="C13" s="39" t="s">
        <v>125</v>
      </c>
      <c r="D13" s="39" t="s">
        <v>126</v>
      </c>
      <c r="E13" s="39" t="s">
        <v>127</v>
      </c>
      <c r="F13" s="38" t="s">
        <v>133</v>
      </c>
      <c r="G13" s="35">
        <v>1999</v>
      </c>
      <c r="H13" s="35" t="s">
        <v>136</v>
      </c>
      <c r="I13" s="35">
        <v>2</v>
      </c>
      <c r="J13" s="35" t="s">
        <v>46</v>
      </c>
      <c r="K13" s="36">
        <f t="shared" si="0"/>
        <v>1</v>
      </c>
      <c r="L13" s="37"/>
      <c r="M13" s="37"/>
      <c r="N13" s="36">
        <f t="shared" si="1"/>
        <v>0</v>
      </c>
    </row>
    <row r="14" spans="2:14" ht="101.5" x14ac:dyDescent="0.35">
      <c r="B14" s="34">
        <v>7</v>
      </c>
      <c r="C14" s="39" t="s">
        <v>128</v>
      </c>
      <c r="D14" s="39" t="s">
        <v>126</v>
      </c>
      <c r="E14" s="15" t="s">
        <v>134</v>
      </c>
      <c r="F14" s="35" t="s">
        <v>129</v>
      </c>
      <c r="G14" s="35">
        <v>1999</v>
      </c>
      <c r="H14" s="35" t="s">
        <v>136</v>
      </c>
      <c r="I14" s="35">
        <v>2</v>
      </c>
      <c r="J14" s="35" t="s">
        <v>46</v>
      </c>
      <c r="K14" s="36">
        <f t="shared" si="0"/>
        <v>1</v>
      </c>
      <c r="L14" s="37"/>
      <c r="M14" s="37"/>
      <c r="N14" s="36">
        <f t="shared" si="1"/>
        <v>0</v>
      </c>
    </row>
    <row r="15" spans="2:14" ht="58" x14ac:dyDescent="0.35">
      <c r="B15" s="34">
        <v>8</v>
      </c>
      <c r="C15" s="39" t="s">
        <v>130</v>
      </c>
      <c r="D15" s="39" t="s">
        <v>126</v>
      </c>
      <c r="E15" s="15" t="s">
        <v>131</v>
      </c>
      <c r="F15" s="35" t="s">
        <v>132</v>
      </c>
      <c r="G15" s="35">
        <v>1999</v>
      </c>
      <c r="H15" s="2" t="s">
        <v>136</v>
      </c>
      <c r="I15" s="2">
        <v>2</v>
      </c>
      <c r="J15" s="2" t="s">
        <v>46</v>
      </c>
      <c r="K15" s="7">
        <f t="shared" si="0"/>
        <v>1</v>
      </c>
      <c r="L15" s="9"/>
      <c r="M15" s="9"/>
      <c r="N15" s="7">
        <f t="shared" si="1"/>
        <v>0</v>
      </c>
    </row>
    <row r="17" spans="3:18" x14ac:dyDescent="0.35">
      <c r="C17" s="79" t="s">
        <v>72</v>
      </c>
      <c r="D17" s="79"/>
      <c r="E17" s="79"/>
      <c r="F17" s="79"/>
      <c r="G17" s="79"/>
      <c r="H17" s="79"/>
      <c r="I17" s="79"/>
      <c r="J17" s="5"/>
      <c r="K17" s="7">
        <f>SUMIF(H8:H15,"=AA",K8:K15)</f>
        <v>0</v>
      </c>
      <c r="L17" s="17"/>
      <c r="M17" s="17"/>
      <c r="N17" s="17"/>
    </row>
    <row r="18" spans="3:18" x14ac:dyDescent="0.35">
      <c r="C18" s="79" t="s">
        <v>19</v>
      </c>
      <c r="D18" s="79"/>
      <c r="E18" s="79"/>
      <c r="F18" s="79"/>
      <c r="G18" s="79"/>
      <c r="H18" s="79"/>
      <c r="I18" s="79"/>
      <c r="J18" s="5"/>
      <c r="K18" s="7">
        <f>SUMIF(H8:H15,"=A",K8:K15)</f>
        <v>0</v>
      </c>
      <c r="L18" s="17"/>
      <c r="M18" s="17"/>
      <c r="N18" s="17"/>
    </row>
    <row r="19" spans="3:18" x14ac:dyDescent="0.35">
      <c r="C19" s="79" t="s">
        <v>20</v>
      </c>
      <c r="D19" s="79"/>
      <c r="E19" s="79"/>
      <c r="F19" s="79"/>
      <c r="G19" s="79"/>
      <c r="H19" s="79"/>
      <c r="I19" s="79"/>
      <c r="J19" s="5"/>
      <c r="K19" s="7">
        <f>SUMIF(H8:H15,"=B",K8:K15)</f>
        <v>0</v>
      </c>
      <c r="L19" s="17"/>
      <c r="M19" s="17"/>
      <c r="N19" s="17"/>
    </row>
    <row r="20" spans="3:18" x14ac:dyDescent="0.35">
      <c r="C20" s="79" t="s">
        <v>21</v>
      </c>
      <c r="D20" s="79"/>
      <c r="E20" s="79"/>
      <c r="F20" s="79"/>
      <c r="G20" s="79"/>
      <c r="H20" s="79"/>
      <c r="I20" s="79"/>
      <c r="J20" s="5"/>
      <c r="K20" s="7">
        <f>SUMIF(H8:H15,"=C",K8:K15)</f>
        <v>2</v>
      </c>
      <c r="L20" s="17"/>
      <c r="M20" s="17"/>
      <c r="N20" s="17"/>
    </row>
    <row r="21" spans="3:18" x14ac:dyDescent="0.35">
      <c r="C21" s="79" t="s">
        <v>22</v>
      </c>
      <c r="D21" s="79"/>
      <c r="E21" s="79"/>
      <c r="F21" s="79"/>
      <c r="G21" s="79"/>
      <c r="H21" s="79"/>
      <c r="I21" s="79"/>
      <c r="J21" s="5"/>
      <c r="K21" s="7">
        <f>SUMIF(H8:H15,"=D",K8:K15)</f>
        <v>6.3333333333333339</v>
      </c>
      <c r="L21" s="17"/>
      <c r="M21" s="17"/>
      <c r="N21" s="17"/>
    </row>
    <row r="22" spans="3:18" x14ac:dyDescent="0.35">
      <c r="C22" s="81" t="s">
        <v>73</v>
      </c>
      <c r="D22" s="82"/>
      <c r="E22" s="82"/>
      <c r="F22" s="82"/>
      <c r="G22" s="82"/>
      <c r="H22" s="82"/>
      <c r="I22" s="83"/>
      <c r="J22" s="6"/>
      <c r="K22" s="7">
        <f>K17+K19+K18</f>
        <v>0</v>
      </c>
      <c r="L22" s="17"/>
      <c r="M22" s="17"/>
      <c r="N22" s="17"/>
    </row>
    <row r="23" spans="3:18" x14ac:dyDescent="0.35">
      <c r="C23" s="79" t="s">
        <v>53</v>
      </c>
      <c r="D23" s="79"/>
      <c r="E23" s="79"/>
      <c r="F23" s="79"/>
      <c r="G23" s="79"/>
      <c r="H23" s="79"/>
      <c r="I23" s="79"/>
      <c r="J23" s="5"/>
      <c r="K23" s="7">
        <f>SUM(K17:K21)</f>
        <v>8.3333333333333339</v>
      </c>
      <c r="L23" s="7">
        <f>SUM(L8:L15)</f>
        <v>1</v>
      </c>
      <c r="M23" s="7">
        <f>SUM(M8:M15)</f>
        <v>0</v>
      </c>
      <c r="N23" s="7">
        <f>SUM(N8:N15)</f>
        <v>0</v>
      </c>
      <c r="Q23" t="s">
        <v>47</v>
      </c>
    </row>
    <row r="24" spans="3:18" x14ac:dyDescent="0.35">
      <c r="Q24" s="10"/>
      <c r="R24" t="s">
        <v>51</v>
      </c>
    </row>
    <row r="25" spans="3:18" x14ac:dyDescent="0.35">
      <c r="Q25" s="11"/>
      <c r="R25" t="s">
        <v>48</v>
      </c>
    </row>
    <row r="26" spans="3:18" x14ac:dyDescent="0.35">
      <c r="Q26" s="12"/>
      <c r="R26" t="s">
        <v>49</v>
      </c>
    </row>
  </sheetData>
  <mergeCells count="20">
    <mergeCell ref="N6:N7"/>
    <mergeCell ref="C17:I17"/>
    <mergeCell ref="B6:B7"/>
    <mergeCell ref="C6:C7"/>
    <mergeCell ref="D6:D7"/>
    <mergeCell ref="E6:E7"/>
    <mergeCell ref="F6:F7"/>
    <mergeCell ref="G6:G7"/>
    <mergeCell ref="C23:I23"/>
    <mergeCell ref="C5:L5"/>
    <mergeCell ref="C19:I19"/>
    <mergeCell ref="C20:I20"/>
    <mergeCell ref="C21:I21"/>
    <mergeCell ref="C22:I22"/>
    <mergeCell ref="H6:H7"/>
    <mergeCell ref="I6:I7"/>
    <mergeCell ref="K6:K7"/>
    <mergeCell ref="L6:M6"/>
    <mergeCell ref="J6:J7"/>
    <mergeCell ref="C18:I18"/>
  </mergeCells>
  <dataValidations count="2">
    <dataValidation type="list" allowBlank="1" showInputMessage="1" showErrorMessage="1" sqref="J8:J15" xr:uid="{00000000-0002-0000-0200-000000000000}">
      <formula1>"DA,NU"</formula1>
    </dataValidation>
    <dataValidation type="list" showInputMessage="1" showErrorMessage="1" sqref="H8:H15" xr:uid="{00000000-0002-0000-0200-000001000000}">
      <formula1>"AA,A,B,C,D,(niciunul)"</formula1>
    </dataValidation>
  </dataValidations>
  <pageMargins left="0.7" right="0.7" top="0.75" bottom="0.75" header="0.3" footer="0.3"/>
  <pageSetup scale="44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Q24"/>
  <sheetViews>
    <sheetView workbookViewId="0">
      <selection activeCell="L1" sqref="L1"/>
    </sheetView>
  </sheetViews>
  <sheetFormatPr defaultRowHeight="14.5" x14ac:dyDescent="0.35"/>
  <cols>
    <col min="9" max="9" width="11.90625" bestFit="1" customWidth="1"/>
  </cols>
  <sheetData>
    <row r="4" spans="2:10" ht="71.400000000000006" customHeight="1" x14ac:dyDescent="0.35"/>
    <row r="5" spans="2:10" x14ac:dyDescent="0.35">
      <c r="C5" s="80" t="s">
        <v>39</v>
      </c>
      <c r="D5" s="80"/>
      <c r="E5" s="80"/>
      <c r="F5" s="80"/>
      <c r="G5" s="80"/>
      <c r="H5" s="80"/>
      <c r="I5" s="80"/>
    </row>
    <row r="6" spans="2:10" x14ac:dyDescent="0.35">
      <c r="I6" s="2" t="s">
        <v>32</v>
      </c>
      <c r="J6" s="2" t="s">
        <v>31</v>
      </c>
    </row>
    <row r="7" spans="2:10" x14ac:dyDescent="0.35">
      <c r="B7" s="79" t="s">
        <v>76</v>
      </c>
      <c r="C7" s="79"/>
      <c r="D7" s="79"/>
      <c r="E7" s="79"/>
      <c r="F7" s="79"/>
      <c r="G7" s="79"/>
      <c r="H7" s="79"/>
      <c r="I7" s="8">
        <f>SUM('C-Citari-TPL'!I15)</f>
        <v>0</v>
      </c>
      <c r="J7" s="8">
        <f>SUM('C-Citari-TPL'!J15)</f>
        <v>0</v>
      </c>
    </row>
    <row r="8" spans="2:10" x14ac:dyDescent="0.35">
      <c r="B8" s="79" t="s">
        <v>23</v>
      </c>
      <c r="C8" s="79"/>
      <c r="D8" s="79"/>
      <c r="E8" s="79"/>
      <c r="F8" s="79"/>
      <c r="G8" s="79"/>
      <c r="H8" s="79"/>
      <c r="I8" s="8">
        <f>SUM('C-Citari-TPL'!I16)</f>
        <v>0</v>
      </c>
      <c r="J8" s="8">
        <f>SUM('C-Citari-TPL'!J16)</f>
        <v>0</v>
      </c>
    </row>
    <row r="9" spans="2:10" x14ac:dyDescent="0.35">
      <c r="B9" s="79" t="s">
        <v>24</v>
      </c>
      <c r="C9" s="79"/>
      <c r="D9" s="79"/>
      <c r="E9" s="79"/>
      <c r="F9" s="79"/>
      <c r="G9" s="79"/>
      <c r="H9" s="79"/>
      <c r="I9" s="8">
        <f>SUM('C-Citari-TPL'!I17)</f>
        <v>0</v>
      </c>
      <c r="J9" s="8">
        <f>SUM('C-Citari-TPL'!J17)</f>
        <v>0</v>
      </c>
    </row>
    <row r="10" spans="2:10" x14ac:dyDescent="0.35">
      <c r="B10" s="79" t="s">
        <v>25</v>
      </c>
      <c r="C10" s="79"/>
      <c r="D10" s="79"/>
      <c r="E10" s="79"/>
      <c r="F10" s="79"/>
      <c r="G10" s="79"/>
      <c r="H10" s="79"/>
      <c r="I10" s="8">
        <f>SUM('C-Citari-TPL'!I18)</f>
        <v>1</v>
      </c>
      <c r="J10" s="8">
        <f>SUM('C-Citari-TPL'!J18,'C-Citari-TPL'!J35)</f>
        <v>0.66666666666666663</v>
      </c>
    </row>
    <row r="11" spans="2:10" x14ac:dyDescent="0.35">
      <c r="B11" s="79" t="s">
        <v>26</v>
      </c>
      <c r="C11" s="79"/>
      <c r="D11" s="79"/>
      <c r="E11" s="79"/>
      <c r="F11" s="79"/>
      <c r="G11" s="79"/>
      <c r="H11" s="79"/>
      <c r="I11" s="8">
        <f>SUM('C-Citari-TPL'!I19)</f>
        <v>1</v>
      </c>
      <c r="J11" s="8">
        <f>SUM('C-Citari-TPL'!J19, 'C-Citari-TPL'!J36, 'C-Citari-TPL'!J55)</f>
        <v>2.3333333333333335</v>
      </c>
    </row>
    <row r="12" spans="2:10" x14ac:dyDescent="0.35">
      <c r="B12" s="79" t="s">
        <v>74</v>
      </c>
      <c r="C12" s="79"/>
      <c r="D12" s="79"/>
      <c r="E12" s="79"/>
      <c r="F12" s="79"/>
      <c r="G12" s="79"/>
      <c r="H12" s="79"/>
      <c r="I12" s="17">
        <f>SUM(I7:I9)</f>
        <v>0</v>
      </c>
      <c r="J12" s="8">
        <f>SUM(J7:J9)</f>
        <v>0</v>
      </c>
    </row>
    <row r="13" spans="2:10" x14ac:dyDescent="0.35">
      <c r="B13" s="79" t="s">
        <v>27</v>
      </c>
      <c r="C13" s="79"/>
      <c r="D13" s="79"/>
      <c r="E13" s="79"/>
      <c r="F13" s="79"/>
      <c r="G13" s="79"/>
      <c r="H13" s="79"/>
      <c r="I13" s="17">
        <f>SUM(I7:I11)</f>
        <v>2</v>
      </c>
      <c r="J13" s="8">
        <f>SUM(J7:J11)</f>
        <v>3</v>
      </c>
    </row>
    <row r="21" spans="16:17" x14ac:dyDescent="0.35">
      <c r="P21" t="s">
        <v>47</v>
      </c>
    </row>
    <row r="22" spans="16:17" x14ac:dyDescent="0.35">
      <c r="P22" s="10"/>
      <c r="Q22" t="s">
        <v>51</v>
      </c>
    </row>
    <row r="23" spans="16:17" x14ac:dyDescent="0.35">
      <c r="P23" s="11"/>
      <c r="Q23" t="s">
        <v>48</v>
      </c>
    </row>
    <row r="24" spans="16:17" x14ac:dyDescent="0.35">
      <c r="P24" s="12"/>
      <c r="Q24" t="s">
        <v>49</v>
      </c>
    </row>
  </sheetData>
  <mergeCells count="8">
    <mergeCell ref="C5:I5"/>
    <mergeCell ref="B13:H13"/>
    <mergeCell ref="B7:H7"/>
    <mergeCell ref="B9:H9"/>
    <mergeCell ref="B10:H10"/>
    <mergeCell ref="B11:H11"/>
    <mergeCell ref="B12:H12"/>
    <mergeCell ref="B8:H8"/>
  </mergeCells>
  <pageMargins left="0.7" right="0.7" top="0.75" bottom="0.75" header="0.3" footer="0.3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4:O57"/>
  <sheetViews>
    <sheetView workbookViewId="0">
      <selection activeCell="M61" sqref="M61"/>
    </sheetView>
  </sheetViews>
  <sheetFormatPr defaultRowHeight="14.5" x14ac:dyDescent="0.35"/>
  <cols>
    <col min="1" max="1" width="5.54296875" customWidth="1"/>
    <col min="2" max="2" width="6.36328125" bestFit="1" customWidth="1"/>
    <col min="3" max="3" width="44.6328125" customWidth="1"/>
    <col min="4" max="5" width="13" customWidth="1"/>
    <col min="6" max="6" width="11.26953125" customWidth="1"/>
    <col min="7" max="7" width="6.90625" customWidth="1"/>
    <col min="8" max="8" width="6.54296875" customWidth="1"/>
    <col min="10" max="10" width="7.453125" customWidth="1"/>
  </cols>
  <sheetData>
    <row r="4" spans="2:15" ht="51.75" customHeight="1" x14ac:dyDescent="0.35"/>
    <row r="5" spans="2:15" x14ac:dyDescent="0.35">
      <c r="C5" s="80" t="s">
        <v>141</v>
      </c>
      <c r="D5" s="80"/>
      <c r="E5" s="80"/>
      <c r="F5" s="80"/>
      <c r="G5" s="80"/>
      <c r="H5" s="80"/>
      <c r="I5" s="80"/>
      <c r="J5" s="80"/>
    </row>
    <row r="6" spans="2:15" ht="14.4" customHeight="1" x14ac:dyDescent="0.35">
      <c r="B6" s="84" t="s">
        <v>7</v>
      </c>
      <c r="C6" s="84" t="s">
        <v>8</v>
      </c>
      <c r="D6" s="84" t="s">
        <v>9</v>
      </c>
      <c r="E6" s="84" t="s">
        <v>33</v>
      </c>
      <c r="F6" s="84" t="s">
        <v>11</v>
      </c>
      <c r="G6" s="84" t="s">
        <v>12</v>
      </c>
      <c r="H6" s="65" t="s">
        <v>45</v>
      </c>
      <c r="I6" s="84" t="s">
        <v>13</v>
      </c>
      <c r="J6" s="84" t="s">
        <v>15</v>
      </c>
      <c r="K6" s="88" t="s">
        <v>142</v>
      </c>
      <c r="N6" t="s">
        <v>47</v>
      </c>
    </row>
    <row r="7" spans="2:15" ht="30" customHeight="1" x14ac:dyDescent="0.35">
      <c r="B7" s="84"/>
      <c r="C7" s="84"/>
      <c r="D7" s="84"/>
      <c r="E7" s="84"/>
      <c r="F7" s="84"/>
      <c r="G7" s="84"/>
      <c r="H7" s="67"/>
      <c r="I7" s="84"/>
      <c r="J7" s="84"/>
      <c r="K7" s="89"/>
      <c r="N7" s="11"/>
      <c r="O7" t="s">
        <v>48</v>
      </c>
    </row>
    <row r="8" spans="2:15" ht="101.5" x14ac:dyDescent="0.35">
      <c r="B8" s="53">
        <v>1</v>
      </c>
      <c r="C8" s="50" t="s">
        <v>138</v>
      </c>
      <c r="D8" s="49" t="s">
        <v>146</v>
      </c>
      <c r="E8" s="49" t="s">
        <v>140</v>
      </c>
      <c r="F8" s="51" t="s">
        <v>139</v>
      </c>
      <c r="G8" s="51">
        <v>2012</v>
      </c>
      <c r="H8" s="52" t="s">
        <v>46</v>
      </c>
      <c r="I8" s="52" t="s">
        <v>135</v>
      </c>
      <c r="J8" s="54">
        <f>IF(I8="AA",12,IF(I8="A",8,IF(I8="B",4,IF(I8="C",2,IF(I8="D",1,0)))))/(1+IF(H8="nu",0,1))</f>
        <v>2</v>
      </c>
      <c r="K8" s="48">
        <v>2.0979999999999999</v>
      </c>
      <c r="N8" s="12"/>
      <c r="O8" t="s">
        <v>49</v>
      </c>
    </row>
    <row r="9" spans="2:15" ht="101.5" x14ac:dyDescent="0.35">
      <c r="B9" s="53">
        <v>2</v>
      </c>
      <c r="C9" s="50" t="s">
        <v>165</v>
      </c>
      <c r="D9" s="49" t="s">
        <v>143</v>
      </c>
      <c r="E9" s="49" t="s">
        <v>145</v>
      </c>
      <c r="F9" s="51" t="s">
        <v>144</v>
      </c>
      <c r="G9" s="51">
        <v>2016</v>
      </c>
      <c r="H9" s="52" t="s">
        <v>46</v>
      </c>
      <c r="I9" s="52" t="s">
        <v>136</v>
      </c>
      <c r="J9" s="54">
        <f t="shared" ref="J9:J12" si="0">IF(I9="AA",12,IF(I9="A",8,IF(I9="B",4,IF(I9="C",2,IF(I9="D",1,0)))))/(1+IF(H9="nu",0,1))</f>
        <v>1</v>
      </c>
    </row>
    <row r="10" spans="2:15" x14ac:dyDescent="0.35">
      <c r="B10" s="53"/>
      <c r="C10" s="50"/>
      <c r="D10" s="49"/>
      <c r="E10" s="49"/>
      <c r="F10" s="51"/>
      <c r="G10" s="51"/>
      <c r="H10" s="52"/>
      <c r="I10" s="52"/>
      <c r="J10" s="54"/>
    </row>
    <row r="11" spans="2:15" ht="29" x14ac:dyDescent="0.35">
      <c r="B11" s="47">
        <v>11</v>
      </c>
      <c r="C11" s="42" t="s">
        <v>57</v>
      </c>
      <c r="D11" s="43" t="s">
        <v>9</v>
      </c>
      <c r="E11" s="43" t="s">
        <v>58</v>
      </c>
      <c r="F11" s="44" t="s">
        <v>59</v>
      </c>
      <c r="G11" s="44">
        <v>2013</v>
      </c>
      <c r="H11" s="45" t="s">
        <v>46</v>
      </c>
      <c r="I11" s="45" t="s">
        <v>56</v>
      </c>
      <c r="J11" s="46">
        <f t="shared" si="0"/>
        <v>0</v>
      </c>
    </row>
    <row r="12" spans="2:15" ht="29" x14ac:dyDescent="0.35">
      <c r="B12" s="47">
        <v>11</v>
      </c>
      <c r="C12" s="42" t="s">
        <v>57</v>
      </c>
      <c r="D12" s="43" t="s">
        <v>9</v>
      </c>
      <c r="E12" s="43" t="s">
        <v>58</v>
      </c>
      <c r="F12" s="44" t="s">
        <v>59</v>
      </c>
      <c r="G12" s="44">
        <v>2014</v>
      </c>
      <c r="H12" s="45" t="s">
        <v>46</v>
      </c>
      <c r="I12" s="45" t="s">
        <v>56</v>
      </c>
      <c r="J12" s="46">
        <f t="shared" si="0"/>
        <v>0</v>
      </c>
    </row>
    <row r="14" spans="2:15" x14ac:dyDescent="0.35">
      <c r="E14" s="81" t="s">
        <v>55</v>
      </c>
      <c r="F14" s="82"/>
      <c r="G14" s="82"/>
      <c r="H14" s="82"/>
      <c r="I14" s="83"/>
      <c r="J14" s="2">
        <v>5</v>
      </c>
    </row>
    <row r="15" spans="2:15" x14ac:dyDescent="0.35">
      <c r="C15" s="79" t="s">
        <v>72</v>
      </c>
      <c r="D15" s="79"/>
      <c r="E15" s="79"/>
      <c r="F15" s="79"/>
      <c r="G15" s="79"/>
      <c r="H15" s="79"/>
      <c r="I15" s="16">
        <f>COUNTIF(I8:I12,"=AA")</f>
        <v>0</v>
      </c>
      <c r="J15" s="7">
        <f>SUMIF(I8:I12,"=A*",J8:J12)/MAX(1,J14-2)</f>
        <v>0</v>
      </c>
    </row>
    <row r="16" spans="2:15" x14ac:dyDescent="0.35">
      <c r="C16" s="79" t="s">
        <v>19</v>
      </c>
      <c r="D16" s="79"/>
      <c r="E16" s="79"/>
      <c r="F16" s="79"/>
      <c r="G16" s="79"/>
      <c r="H16" s="79"/>
      <c r="I16" s="16">
        <f>COUNTIF(I8:I12,"=A")</f>
        <v>0</v>
      </c>
      <c r="J16" s="7">
        <f>SUMIF(I8:I12,"=A",J8:J12)/MAX(1,J14-2)</f>
        <v>0</v>
      </c>
    </row>
    <row r="17" spans="2:11" x14ac:dyDescent="0.35">
      <c r="C17" s="79" t="s">
        <v>20</v>
      </c>
      <c r="D17" s="79"/>
      <c r="E17" s="79"/>
      <c r="F17" s="79"/>
      <c r="G17" s="79"/>
      <c r="H17" s="79"/>
      <c r="I17" s="16">
        <f>COUNTIF(I8:I12,"=B")</f>
        <v>0</v>
      </c>
      <c r="J17" s="7">
        <f>SUMIF(I8:I12,"=B",J8:J12)/MAX(1,J14-2)</f>
        <v>0</v>
      </c>
    </row>
    <row r="18" spans="2:11" x14ac:dyDescent="0.35">
      <c r="C18" s="79" t="s">
        <v>21</v>
      </c>
      <c r="D18" s="79"/>
      <c r="E18" s="79"/>
      <c r="F18" s="79"/>
      <c r="G18" s="79"/>
      <c r="H18" s="79"/>
      <c r="I18" s="16">
        <f>COUNTIF(I8:I12,"=C")</f>
        <v>1</v>
      </c>
      <c r="J18" s="7">
        <f>SUMIF(I8:I12,"=C",J8:J12)/MAX(1,J14-2)</f>
        <v>0.66666666666666663</v>
      </c>
    </row>
    <row r="19" spans="2:11" x14ac:dyDescent="0.35">
      <c r="C19" s="79" t="s">
        <v>22</v>
      </c>
      <c r="D19" s="79"/>
      <c r="E19" s="79"/>
      <c r="F19" s="79"/>
      <c r="G19" s="79"/>
      <c r="H19" s="79"/>
      <c r="I19" s="16">
        <f>COUNTIF(I8:I12,"=D")</f>
        <v>1</v>
      </c>
      <c r="J19" s="7">
        <f>SUMIF(I8:I12,"=D",J8:J12)/MAX(1,J14-2)</f>
        <v>0.33333333333333331</v>
      </c>
    </row>
    <row r="20" spans="2:11" x14ac:dyDescent="0.35">
      <c r="C20" s="79" t="s">
        <v>73</v>
      </c>
      <c r="D20" s="79"/>
      <c r="E20" s="79"/>
      <c r="F20" s="79"/>
      <c r="G20" s="79"/>
      <c r="H20" s="79"/>
      <c r="I20" s="16">
        <f>SUM(I15:I17)</f>
        <v>0</v>
      </c>
      <c r="J20" s="7">
        <f>J15+J17+J16</f>
        <v>0</v>
      </c>
    </row>
    <row r="21" spans="2:11" x14ac:dyDescent="0.35">
      <c r="C21" s="85" t="s">
        <v>27</v>
      </c>
      <c r="D21" s="86"/>
      <c r="E21" s="86"/>
      <c r="F21" s="86"/>
      <c r="G21" s="86"/>
      <c r="H21" s="87"/>
      <c r="I21" s="7">
        <f>SUM(I15:I19)</f>
        <v>2</v>
      </c>
      <c r="J21" s="7">
        <f>SUM(J15:J19)</f>
        <v>1</v>
      </c>
    </row>
    <row r="24" spans="2:11" x14ac:dyDescent="0.35">
      <c r="C24" s="80" t="s">
        <v>147</v>
      </c>
      <c r="D24" s="80"/>
      <c r="E24" s="80"/>
      <c r="F24" s="80"/>
      <c r="G24" s="80"/>
      <c r="H24" s="80"/>
      <c r="I24" s="80"/>
      <c r="J24" s="80"/>
    </row>
    <row r="25" spans="2:11" x14ac:dyDescent="0.35">
      <c r="B25" s="84" t="s">
        <v>7</v>
      </c>
      <c r="C25" s="84" t="s">
        <v>8</v>
      </c>
      <c r="D25" s="84" t="s">
        <v>9</v>
      </c>
      <c r="E25" s="84" t="s">
        <v>33</v>
      </c>
      <c r="F25" s="84" t="s">
        <v>11</v>
      </c>
      <c r="G25" s="84" t="s">
        <v>12</v>
      </c>
      <c r="H25" s="65" t="s">
        <v>45</v>
      </c>
      <c r="I25" s="84" t="s">
        <v>13</v>
      </c>
      <c r="J25" s="84" t="s">
        <v>15</v>
      </c>
      <c r="K25" s="88" t="s">
        <v>142</v>
      </c>
    </row>
    <row r="26" spans="2:11" x14ac:dyDescent="0.35">
      <c r="B26" s="84"/>
      <c r="C26" s="84"/>
      <c r="D26" s="84"/>
      <c r="E26" s="84"/>
      <c r="F26" s="84"/>
      <c r="G26" s="84"/>
      <c r="H26" s="67"/>
      <c r="I26" s="84"/>
      <c r="J26" s="84"/>
      <c r="K26" s="89"/>
    </row>
    <row r="27" spans="2:11" ht="58" x14ac:dyDescent="0.35">
      <c r="B27" s="53">
        <v>1</v>
      </c>
      <c r="C27" s="55" t="s">
        <v>148</v>
      </c>
      <c r="D27" s="49" t="s">
        <v>149</v>
      </c>
      <c r="E27" s="49" t="s">
        <v>150</v>
      </c>
      <c r="F27" s="51" t="s">
        <v>151</v>
      </c>
      <c r="G27" s="51">
        <v>2017</v>
      </c>
      <c r="H27" s="52" t="s">
        <v>46</v>
      </c>
      <c r="I27" s="52" t="s">
        <v>136</v>
      </c>
      <c r="J27" s="54">
        <f>IF(I27="AA",12,IF(I27="A",8,IF(I27="B",4,IF(I27="C",2,IF(I27="D",1,0)))))/(1+IF(H27="nu",0,1))</f>
        <v>1</v>
      </c>
      <c r="K27" s="48">
        <v>2.0979999999999999</v>
      </c>
    </row>
    <row r="28" spans="2:11" ht="87" x14ac:dyDescent="0.35">
      <c r="B28" s="53">
        <v>2</v>
      </c>
      <c r="C28" s="56" t="s">
        <v>152</v>
      </c>
      <c r="D28" s="49" t="s">
        <v>153</v>
      </c>
      <c r="E28" s="49" t="s">
        <v>154</v>
      </c>
      <c r="F28" s="51" t="s">
        <v>155</v>
      </c>
      <c r="G28" s="51">
        <v>2018</v>
      </c>
      <c r="H28" s="52" t="s">
        <v>46</v>
      </c>
      <c r="I28" s="52" t="s">
        <v>136</v>
      </c>
      <c r="J28" s="54">
        <f t="shared" ref="J28" si="1">IF(I28="AA",12,IF(I28="A",8,IF(I28="B",4,IF(I28="C",2,IF(I28="D",1,0)))))/(1+IF(H28="nu",0,1))</f>
        <v>1</v>
      </c>
    </row>
    <row r="29" spans="2:11" x14ac:dyDescent="0.35">
      <c r="B29" s="53"/>
      <c r="C29" s="50"/>
      <c r="D29" s="49"/>
      <c r="E29" s="49"/>
      <c r="F29" s="51"/>
      <c r="G29" s="51"/>
      <c r="H29" s="52"/>
      <c r="I29" s="52"/>
      <c r="J29" s="54"/>
    </row>
    <row r="31" spans="2:11" x14ac:dyDescent="0.35">
      <c r="E31" s="81" t="s">
        <v>55</v>
      </c>
      <c r="F31" s="82"/>
      <c r="G31" s="82"/>
      <c r="H31" s="82"/>
      <c r="I31" s="83"/>
      <c r="J31" s="2">
        <v>3</v>
      </c>
    </row>
    <row r="32" spans="2:11" x14ac:dyDescent="0.35">
      <c r="C32" s="79" t="s">
        <v>72</v>
      </c>
      <c r="D32" s="79"/>
      <c r="E32" s="79"/>
      <c r="F32" s="79"/>
      <c r="G32" s="79"/>
      <c r="H32" s="79"/>
      <c r="I32" s="16">
        <f>COUNTIF(I25:I29,"=AA")</f>
        <v>0</v>
      </c>
      <c r="J32" s="7">
        <f>SUMIF(I25:I29,"=A*",J25:J29)/MAX(1,J31-2)</f>
        <v>0</v>
      </c>
    </row>
    <row r="33" spans="2:13" x14ac:dyDescent="0.35">
      <c r="C33" s="79" t="s">
        <v>19</v>
      </c>
      <c r="D33" s="79"/>
      <c r="E33" s="79"/>
      <c r="F33" s="79"/>
      <c r="G33" s="79"/>
      <c r="H33" s="79"/>
      <c r="I33" s="16">
        <f>COUNTIF(I25:I29,"=A")</f>
        <v>0</v>
      </c>
      <c r="J33" s="7">
        <f>SUMIF(I25:I29,"=A",J25:J29)/MAX(1,J31-2)</f>
        <v>0</v>
      </c>
    </row>
    <row r="34" spans="2:13" x14ac:dyDescent="0.35">
      <c r="C34" s="79" t="s">
        <v>20</v>
      </c>
      <c r="D34" s="79"/>
      <c r="E34" s="79"/>
      <c r="F34" s="79"/>
      <c r="G34" s="79"/>
      <c r="H34" s="79"/>
      <c r="I34" s="16">
        <f>COUNTIF(I25:I29,"=B")</f>
        <v>0</v>
      </c>
      <c r="J34" s="7">
        <f>SUMIF(I25:I29,"=B",J25:J29)/MAX(1,J31-2)</f>
        <v>0</v>
      </c>
    </row>
    <row r="35" spans="2:13" x14ac:dyDescent="0.35">
      <c r="C35" s="79" t="s">
        <v>21</v>
      </c>
      <c r="D35" s="79"/>
      <c r="E35" s="79"/>
      <c r="F35" s="79"/>
      <c r="G35" s="79"/>
      <c r="H35" s="79"/>
      <c r="I35" s="16">
        <f>COUNTIF(I25:I29,"=C")</f>
        <v>0</v>
      </c>
      <c r="J35" s="7">
        <f>SUMIF(I25:I29,"=C",J25:J29)/MAX(1,J31-2)</f>
        <v>0</v>
      </c>
    </row>
    <row r="36" spans="2:13" x14ac:dyDescent="0.35">
      <c r="C36" s="79" t="s">
        <v>22</v>
      </c>
      <c r="D36" s="79"/>
      <c r="E36" s="79"/>
      <c r="F36" s="79"/>
      <c r="G36" s="79"/>
      <c r="H36" s="79"/>
      <c r="I36" s="16">
        <f>COUNTIF(I25:I29,"=D")</f>
        <v>2</v>
      </c>
      <c r="J36" s="7">
        <f>SUMIF(I25:I29,"=D",J25:J29)/MAX(1,J31-2)</f>
        <v>2</v>
      </c>
    </row>
    <row r="37" spans="2:13" x14ac:dyDescent="0.35">
      <c r="C37" s="79" t="s">
        <v>73</v>
      </c>
      <c r="D37" s="79"/>
      <c r="E37" s="79"/>
      <c r="F37" s="79"/>
      <c r="G37" s="79"/>
      <c r="H37" s="79"/>
      <c r="I37" s="16">
        <f>SUM(I32:I34)</f>
        <v>0</v>
      </c>
      <c r="J37" s="7">
        <f>J32+J34+J33</f>
        <v>0</v>
      </c>
    </row>
    <row r="38" spans="2:13" x14ac:dyDescent="0.35">
      <c r="C38" s="85" t="s">
        <v>27</v>
      </c>
      <c r="D38" s="86"/>
      <c r="E38" s="86"/>
      <c r="F38" s="86"/>
      <c r="G38" s="86"/>
      <c r="H38" s="87"/>
      <c r="I38" s="7">
        <f>SUM(I32:I36)</f>
        <v>2</v>
      </c>
      <c r="J38" s="7">
        <f>SUM(J32:J36)</f>
        <v>2</v>
      </c>
    </row>
    <row r="42" spans="2:13" x14ac:dyDescent="0.35">
      <c r="C42" s="80" t="s">
        <v>156</v>
      </c>
      <c r="D42" s="80"/>
      <c r="E42" s="80"/>
      <c r="F42" s="80"/>
      <c r="G42" s="80"/>
      <c r="H42" s="80"/>
      <c r="I42" s="80"/>
      <c r="J42" s="80"/>
    </row>
    <row r="43" spans="2:13" x14ac:dyDescent="0.35">
      <c r="B43" s="84" t="s">
        <v>7</v>
      </c>
      <c r="C43" s="84" t="s">
        <v>8</v>
      </c>
      <c r="D43" s="84" t="s">
        <v>9</v>
      </c>
      <c r="E43" s="84" t="s">
        <v>33</v>
      </c>
      <c r="F43" s="84" t="s">
        <v>11</v>
      </c>
      <c r="G43" s="84" t="s">
        <v>12</v>
      </c>
      <c r="H43" s="84" t="s">
        <v>45</v>
      </c>
      <c r="I43" s="84" t="s">
        <v>13</v>
      </c>
      <c r="J43" s="84" t="s">
        <v>15</v>
      </c>
      <c r="K43" s="88" t="s">
        <v>142</v>
      </c>
    </row>
    <row r="44" spans="2:13" x14ac:dyDescent="0.35">
      <c r="B44" s="84"/>
      <c r="C44" s="84"/>
      <c r="D44" s="84"/>
      <c r="E44" s="84"/>
      <c r="F44" s="84"/>
      <c r="G44" s="84"/>
      <c r="H44" s="84"/>
      <c r="I44" s="84"/>
      <c r="J44" s="84"/>
      <c r="K44" s="89"/>
    </row>
    <row r="45" spans="2:13" ht="58" x14ac:dyDescent="0.35">
      <c r="B45" s="53">
        <v>1</v>
      </c>
      <c r="C45" s="58" t="s">
        <v>166</v>
      </c>
      <c r="D45" s="15" t="s">
        <v>167</v>
      </c>
      <c r="E45" s="57" t="s">
        <v>169</v>
      </c>
      <c r="F45" s="15" t="s">
        <v>168</v>
      </c>
      <c r="G45" s="51">
        <v>2019</v>
      </c>
      <c r="H45" s="52" t="s">
        <v>46</v>
      </c>
      <c r="I45" s="52" t="s">
        <v>171</v>
      </c>
      <c r="J45" s="54">
        <v>1</v>
      </c>
    </row>
    <row r="46" spans="2:13" ht="58" x14ac:dyDescent="0.35">
      <c r="B46" s="53">
        <v>2</v>
      </c>
      <c r="C46" s="61" t="s">
        <v>157</v>
      </c>
      <c r="D46" s="49" t="s">
        <v>158</v>
      </c>
      <c r="E46" s="49" t="s">
        <v>159</v>
      </c>
      <c r="F46" s="51" t="s">
        <v>160</v>
      </c>
      <c r="G46" s="51">
        <v>2020</v>
      </c>
      <c r="H46" s="52" t="s">
        <v>46</v>
      </c>
      <c r="I46" s="52"/>
      <c r="J46" s="54">
        <f>IF(I46="AA",12,IF(I46="A",8,IF(I46="B",4,IF(I46="C",2,IF(I46="D",1,0)))))/(1+IF(H46="nu",0,1))</f>
        <v>0</v>
      </c>
      <c r="K46" s="48"/>
    </row>
    <row r="47" spans="2:13" ht="145" x14ac:dyDescent="0.35">
      <c r="B47" s="53">
        <v>3</v>
      </c>
      <c r="C47" s="59" t="s">
        <v>161</v>
      </c>
      <c r="D47" s="49" t="s">
        <v>163</v>
      </c>
      <c r="E47" s="49" t="s">
        <v>162</v>
      </c>
      <c r="F47" s="51" t="s">
        <v>164</v>
      </c>
      <c r="G47" s="51">
        <v>2023</v>
      </c>
      <c r="H47" s="52" t="s">
        <v>46</v>
      </c>
      <c r="I47" s="52" t="s">
        <v>170</v>
      </c>
      <c r="J47" s="54">
        <f t="shared" ref="J47" si="2">IF(I47="AA",12,IF(I47="A",8,IF(I47="B",4,IF(I47="C",2,IF(I47="D",1,0)))))/(1+IF(H47="nu",0,1))</f>
        <v>8</v>
      </c>
      <c r="M47" s="60"/>
    </row>
    <row r="50" spans="3:10" x14ac:dyDescent="0.35">
      <c r="E50" s="81" t="s">
        <v>55</v>
      </c>
      <c r="F50" s="82"/>
      <c r="G50" s="82"/>
      <c r="H50" s="82"/>
      <c r="I50" s="83"/>
      <c r="J50" s="2">
        <v>3</v>
      </c>
    </row>
    <row r="51" spans="3:10" x14ac:dyDescent="0.35">
      <c r="C51" s="79" t="s">
        <v>72</v>
      </c>
      <c r="D51" s="79"/>
      <c r="E51" s="79"/>
      <c r="F51" s="79"/>
      <c r="G51" s="79"/>
      <c r="H51" s="79"/>
      <c r="I51" s="16">
        <f>COUNTIF(I43:I47,"=AA")</f>
        <v>0</v>
      </c>
      <c r="J51" s="7">
        <f>SUMIF(I43:I47,"=A*",J43:J47)/MAX(1,J50-2)</f>
        <v>8</v>
      </c>
    </row>
    <row r="52" spans="3:10" x14ac:dyDescent="0.35">
      <c r="C52" s="79" t="s">
        <v>19</v>
      </c>
      <c r="D52" s="79"/>
      <c r="E52" s="79"/>
      <c r="F52" s="79"/>
      <c r="G52" s="79"/>
      <c r="H52" s="79"/>
      <c r="I52" s="16">
        <f>COUNTIF(I43:I47,"=A")</f>
        <v>1</v>
      </c>
      <c r="J52" s="7">
        <f>SUMIF(I43:I47,"=A",J43:J47)/MAX(1,J50-2)</f>
        <v>8</v>
      </c>
    </row>
    <row r="53" spans="3:10" x14ac:dyDescent="0.35">
      <c r="C53" s="79" t="s">
        <v>20</v>
      </c>
      <c r="D53" s="79"/>
      <c r="E53" s="79"/>
      <c r="F53" s="79"/>
      <c r="G53" s="79"/>
      <c r="H53" s="79"/>
      <c r="I53" s="16">
        <f>COUNTIF(I43:I47,"=B")</f>
        <v>1</v>
      </c>
      <c r="J53" s="7">
        <f>SUMIF(I43:I47,"=B",J43:J47)/MAX(1,J50-2)</f>
        <v>1</v>
      </c>
    </row>
    <row r="54" spans="3:10" x14ac:dyDescent="0.35">
      <c r="C54" s="79" t="s">
        <v>21</v>
      </c>
      <c r="D54" s="79"/>
      <c r="E54" s="79"/>
      <c r="F54" s="79"/>
      <c r="G54" s="79"/>
      <c r="H54" s="79"/>
      <c r="I54" s="16">
        <f>COUNTIF(I43:I47,"=C")</f>
        <v>0</v>
      </c>
      <c r="J54" s="7">
        <f>SUMIF(I43:I47,"=C",J43:J47)/MAX(1,J50-2)</f>
        <v>0</v>
      </c>
    </row>
    <row r="55" spans="3:10" x14ac:dyDescent="0.35">
      <c r="C55" s="79" t="s">
        <v>22</v>
      </c>
      <c r="D55" s="79"/>
      <c r="E55" s="79"/>
      <c r="F55" s="79"/>
      <c r="G55" s="79"/>
      <c r="H55" s="79"/>
      <c r="I55" s="16">
        <f>COUNTIF(I43:I47,"=D")</f>
        <v>0</v>
      </c>
      <c r="J55" s="7">
        <f>SUMIF(I43:I47,"=D",J43:J47)/MAX(1,J50-2)</f>
        <v>0</v>
      </c>
    </row>
    <row r="56" spans="3:10" x14ac:dyDescent="0.35">
      <c r="C56" s="79" t="s">
        <v>73</v>
      </c>
      <c r="D56" s="79"/>
      <c r="E56" s="79"/>
      <c r="F56" s="79"/>
      <c r="G56" s="79"/>
      <c r="H56" s="79"/>
      <c r="I56" s="16">
        <f>SUM(I51:I53)</f>
        <v>2</v>
      </c>
      <c r="J56" s="7">
        <f>J51+J53+J52</f>
        <v>17</v>
      </c>
    </row>
    <row r="57" spans="3:10" x14ac:dyDescent="0.35">
      <c r="C57" s="85" t="s">
        <v>27</v>
      </c>
      <c r="D57" s="86"/>
      <c r="E57" s="86"/>
      <c r="F57" s="86"/>
      <c r="G57" s="86"/>
      <c r="H57" s="87"/>
      <c r="I57" s="7">
        <f>SUM(I51:I55)</f>
        <v>2</v>
      </c>
      <c r="J57" s="7">
        <f>SUM(J51:J55)</f>
        <v>17</v>
      </c>
    </row>
  </sheetData>
  <mergeCells count="57">
    <mergeCell ref="C35:H35"/>
    <mergeCell ref="C36:H36"/>
    <mergeCell ref="C37:H37"/>
    <mergeCell ref="C38:H38"/>
    <mergeCell ref="K25:K26"/>
    <mergeCell ref="E31:I31"/>
    <mergeCell ref="C32:H32"/>
    <mergeCell ref="C33:H33"/>
    <mergeCell ref="C34:H34"/>
    <mergeCell ref="C24:J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C21:H21"/>
    <mergeCell ref="C15:H15"/>
    <mergeCell ref="E14:I14"/>
    <mergeCell ref="H6:H7"/>
    <mergeCell ref="C5:J5"/>
    <mergeCell ref="G6:G7"/>
    <mergeCell ref="I6:I7"/>
    <mergeCell ref="J6:J7"/>
    <mergeCell ref="C16:H16"/>
    <mergeCell ref="C17:H17"/>
    <mergeCell ref="C18:H18"/>
    <mergeCell ref="C19:H19"/>
    <mergeCell ref="C20:H20"/>
    <mergeCell ref="K6:K7"/>
    <mergeCell ref="B6:B7"/>
    <mergeCell ref="C6:C7"/>
    <mergeCell ref="D6:D7"/>
    <mergeCell ref="E6:E7"/>
    <mergeCell ref="F6:F7"/>
    <mergeCell ref="C42:J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C54:H54"/>
    <mergeCell ref="C55:H55"/>
    <mergeCell ref="C56:H56"/>
    <mergeCell ref="C57:H57"/>
    <mergeCell ref="K43:K44"/>
    <mergeCell ref="E50:I50"/>
    <mergeCell ref="C51:H51"/>
    <mergeCell ref="C52:H52"/>
    <mergeCell ref="C53:H53"/>
  </mergeCells>
  <dataValidations count="2">
    <dataValidation type="list" allowBlank="1" showInputMessage="1" showErrorMessage="1" sqref="H8:H12 H27:H29 H45:H47" xr:uid="{00000000-0002-0000-0400-000000000000}">
      <formula1>"DA,NU"</formula1>
    </dataValidation>
    <dataValidation type="list" showInputMessage="1" showErrorMessage="1" sqref="I8:I12 I27:I29 I45:I47" xr:uid="{00000000-0002-0000-0400-000001000000}">
      <formula1>"AA,A,B,C,D,(niciunul)"</formula1>
    </dataValidation>
  </dataValidations>
  <hyperlinks>
    <hyperlink ref="C27" r:id="rId1" display="http://www.scirp.org/journal/PaperInformation.aspx?paperID=74042" xr:uid="{EFC9271A-06F8-401C-A962-C39C24772122}"/>
    <hyperlink ref="C28" r:id="rId2" display="http://ijcat.com/archieve/volume7/issue8/ijcatr07081009.pdf" xr:uid="{7A0C398A-585A-485F-8F90-460D46B30006}"/>
    <hyperlink ref="C47" r:id="rId3" display="http://ijcat.com/archieve/volume7/issue8/ijcatr07081009.pdf" xr:uid="{F0D34398-943D-4075-AD78-902C5772D235}"/>
    <hyperlink ref="C46" r:id="rId4" xr:uid="{A80BC39C-911C-46A5-A9C3-60D242A8579C}"/>
    <hyperlink ref="E47" r:id="rId5" display="https://dl.acm.org/doi/abs/10.1145/3583780.3614864" xr:uid="{2F7EC66A-88C4-49A3-81F7-D879EA237910}"/>
    <hyperlink ref="C45" r:id="rId6" xr:uid="{F8711A28-D562-4A9A-9352-7D1CB7432F52}"/>
  </hyperlinks>
  <pageMargins left="0.7" right="0.7" top="0.75" bottom="0.75" header="0.3" footer="0.3"/>
  <pageSetup scale="52" fitToHeight="0" orientation="landscape" r:id="rId7"/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7:P28"/>
  <sheetViews>
    <sheetView topLeftCell="A21" workbookViewId="0">
      <selection sqref="A1:K24"/>
    </sheetView>
  </sheetViews>
  <sheetFormatPr defaultRowHeight="14.5" x14ac:dyDescent="0.35"/>
  <sheetData>
    <row r="7" spans="2:11" x14ac:dyDescent="0.35">
      <c r="C7" s="80" t="s">
        <v>40</v>
      </c>
      <c r="D7" s="80"/>
      <c r="E7" s="80"/>
      <c r="F7" s="80"/>
      <c r="G7" s="80"/>
      <c r="H7" s="80"/>
      <c r="I7" s="80"/>
      <c r="J7" s="80"/>
    </row>
    <row r="8" spans="2:11" ht="5" customHeight="1" x14ac:dyDescent="0.35"/>
    <row r="9" spans="2:11" x14ac:dyDescent="0.35">
      <c r="B9" s="2" t="s">
        <v>7</v>
      </c>
      <c r="C9" s="90" t="s">
        <v>37</v>
      </c>
      <c r="D9" s="91"/>
      <c r="E9" s="91"/>
      <c r="F9" s="91"/>
      <c r="G9" s="91"/>
      <c r="H9" s="91"/>
      <c r="I9" s="91"/>
      <c r="J9" s="92"/>
      <c r="K9" s="2" t="s">
        <v>31</v>
      </c>
    </row>
    <row r="10" spans="2:11" x14ac:dyDescent="0.35">
      <c r="B10" s="2">
        <v>1</v>
      </c>
      <c r="C10" s="79" t="s">
        <v>77</v>
      </c>
      <c r="D10" s="79"/>
      <c r="E10" s="79"/>
      <c r="F10" s="79"/>
      <c r="G10" s="79"/>
      <c r="H10" s="79"/>
      <c r="I10" s="79"/>
      <c r="J10" s="79"/>
      <c r="K10" s="30">
        <f>'Indicatorul I'!K11</f>
        <v>0</v>
      </c>
    </row>
    <row r="11" spans="2:11" x14ac:dyDescent="0.35">
      <c r="B11" s="2">
        <v>2</v>
      </c>
      <c r="C11" s="79" t="s">
        <v>78</v>
      </c>
      <c r="D11" s="79"/>
      <c r="E11" s="79"/>
      <c r="F11" s="79"/>
      <c r="G11" s="79"/>
      <c r="H11" s="79"/>
      <c r="I11" s="79"/>
      <c r="J11" s="79"/>
      <c r="K11" s="30">
        <f>'Indicatorul I'!K17</f>
        <v>0</v>
      </c>
    </row>
    <row r="12" spans="2:11" x14ac:dyDescent="0.35">
      <c r="B12" s="2">
        <v>3</v>
      </c>
      <c r="C12" s="79" t="s">
        <v>79</v>
      </c>
      <c r="D12" s="79"/>
      <c r="E12" s="79"/>
      <c r="F12" s="79"/>
      <c r="G12" s="79"/>
      <c r="H12" s="79"/>
      <c r="I12" s="79"/>
      <c r="J12" s="79"/>
      <c r="K12" s="30">
        <f>'Indicatorul I'!K23</f>
        <v>0</v>
      </c>
    </row>
    <row r="13" spans="2:11" x14ac:dyDescent="0.35">
      <c r="B13" s="2">
        <v>4</v>
      </c>
      <c r="C13" s="79" t="s">
        <v>80</v>
      </c>
      <c r="D13" s="79"/>
      <c r="E13" s="79"/>
      <c r="F13" s="79"/>
      <c r="G13" s="79"/>
      <c r="H13" s="79"/>
      <c r="I13" s="79"/>
      <c r="J13" s="79"/>
      <c r="K13" s="30">
        <f>'Indicatorul I'!K29</f>
        <v>0</v>
      </c>
    </row>
    <row r="14" spans="2:11" x14ac:dyDescent="0.35">
      <c r="B14" s="2">
        <v>5</v>
      </c>
      <c r="C14" s="79" t="s">
        <v>81</v>
      </c>
      <c r="D14" s="79"/>
      <c r="E14" s="79"/>
      <c r="F14" s="79"/>
      <c r="G14" s="79"/>
      <c r="H14" s="79"/>
      <c r="I14" s="79"/>
      <c r="J14" s="79"/>
      <c r="K14" s="30">
        <f>'Indicatorul I'!K35</f>
        <v>0</v>
      </c>
    </row>
    <row r="15" spans="2:11" x14ac:dyDescent="0.35">
      <c r="B15" s="2">
        <v>6</v>
      </c>
      <c r="C15" s="79" t="s">
        <v>82</v>
      </c>
      <c r="D15" s="79"/>
      <c r="E15" s="79"/>
      <c r="F15" s="79"/>
      <c r="G15" s="79"/>
      <c r="H15" s="79"/>
      <c r="I15" s="79"/>
      <c r="J15" s="79"/>
      <c r="K15" s="30">
        <f>'Indicatorul I'!K41</f>
        <v>0</v>
      </c>
    </row>
    <row r="16" spans="2:11" x14ac:dyDescent="0.35">
      <c r="B16" s="2">
        <v>7</v>
      </c>
      <c r="C16" s="79" t="s">
        <v>83</v>
      </c>
      <c r="D16" s="79"/>
      <c r="E16" s="79"/>
      <c r="F16" s="79"/>
      <c r="G16" s="79"/>
      <c r="H16" s="79"/>
      <c r="I16" s="79"/>
      <c r="J16" s="79"/>
      <c r="K16" s="30">
        <f>'Indicatorul I'!K47</f>
        <v>0</v>
      </c>
    </row>
    <row r="17" spans="2:16" x14ac:dyDescent="0.35">
      <c r="B17" s="2">
        <v>8</v>
      </c>
      <c r="C17" s="79" t="s">
        <v>84</v>
      </c>
      <c r="D17" s="79"/>
      <c r="E17" s="79"/>
      <c r="F17" s="79"/>
      <c r="G17" s="79"/>
      <c r="H17" s="79"/>
      <c r="I17" s="79"/>
      <c r="J17" s="79"/>
      <c r="K17" s="30">
        <f>'Indicatorul I'!K53</f>
        <v>0</v>
      </c>
    </row>
    <row r="18" spans="2:16" x14ac:dyDescent="0.35">
      <c r="B18" s="2">
        <v>9</v>
      </c>
      <c r="C18" s="79" t="s">
        <v>85</v>
      </c>
      <c r="D18" s="79"/>
      <c r="E18" s="79"/>
      <c r="F18" s="79"/>
      <c r="G18" s="79"/>
      <c r="H18" s="79"/>
      <c r="I18" s="79"/>
      <c r="J18" s="79"/>
      <c r="K18" s="30">
        <f>'Indicatorul I'!K59</f>
        <v>0</v>
      </c>
    </row>
    <row r="19" spans="2:16" x14ac:dyDescent="0.35">
      <c r="B19" s="2">
        <v>10</v>
      </c>
      <c r="C19" s="79" t="s">
        <v>86</v>
      </c>
      <c r="D19" s="79"/>
      <c r="E19" s="79"/>
      <c r="F19" s="79"/>
      <c r="G19" s="79"/>
      <c r="H19" s="79"/>
      <c r="I19" s="79"/>
      <c r="J19" s="79"/>
      <c r="K19" s="30">
        <f>'Indicatorul I'!K65</f>
        <v>0</v>
      </c>
    </row>
    <row r="20" spans="2:16" x14ac:dyDescent="0.35">
      <c r="B20" s="2">
        <v>11</v>
      </c>
      <c r="C20" s="79" t="s">
        <v>87</v>
      </c>
      <c r="D20" s="79"/>
      <c r="E20" s="79"/>
      <c r="F20" s="79"/>
      <c r="G20" s="79"/>
      <c r="H20" s="79"/>
      <c r="I20" s="79"/>
      <c r="J20" s="79"/>
      <c r="K20" s="30">
        <f>'Indicatorul I'!K71</f>
        <v>0</v>
      </c>
    </row>
    <row r="21" spans="2:16" x14ac:dyDescent="0.35">
      <c r="B21" s="2">
        <v>12</v>
      </c>
      <c r="C21" s="79" t="s">
        <v>88</v>
      </c>
      <c r="D21" s="79"/>
      <c r="E21" s="79"/>
      <c r="F21" s="79"/>
      <c r="G21" s="79"/>
      <c r="H21" s="79"/>
      <c r="I21" s="79"/>
      <c r="J21" s="79"/>
      <c r="K21" s="30">
        <f>'Indicatorul I'!K77</f>
        <v>0</v>
      </c>
    </row>
    <row r="22" spans="2:16" x14ac:dyDescent="0.35">
      <c r="H22" s="79" t="s">
        <v>27</v>
      </c>
      <c r="I22" s="79"/>
      <c r="J22" s="79"/>
      <c r="K22" s="31">
        <f>SUM(K10:K21)</f>
        <v>0</v>
      </c>
    </row>
    <row r="25" spans="2:16" x14ac:dyDescent="0.35">
      <c r="O25" t="s">
        <v>47</v>
      </c>
    </row>
    <row r="26" spans="2:16" x14ac:dyDescent="0.35">
      <c r="O26" s="10"/>
      <c r="P26" t="s">
        <v>51</v>
      </c>
    </row>
    <row r="27" spans="2:16" x14ac:dyDescent="0.35">
      <c r="O27" s="11"/>
      <c r="P27" t="s">
        <v>48</v>
      </c>
    </row>
    <row r="28" spans="2:16" x14ac:dyDescent="0.35">
      <c r="O28" s="12"/>
      <c r="P28" t="s">
        <v>49</v>
      </c>
    </row>
  </sheetData>
  <mergeCells count="15">
    <mergeCell ref="H22:J22"/>
    <mergeCell ref="C7:J7"/>
    <mergeCell ref="C9:J9"/>
    <mergeCell ref="C10:J10"/>
    <mergeCell ref="C11:J11"/>
    <mergeCell ref="C12:J12"/>
    <mergeCell ref="C13:J13"/>
    <mergeCell ref="C18:J18"/>
    <mergeCell ref="C19:J19"/>
    <mergeCell ref="C20:J20"/>
    <mergeCell ref="C21:J21"/>
    <mergeCell ref="C14:J14"/>
    <mergeCell ref="C15:J15"/>
    <mergeCell ref="C16:J16"/>
    <mergeCell ref="C17:J17"/>
  </mergeCells>
  <pageMargins left="0.7" right="0.7" top="0.75" bottom="0.75" header="0.3" footer="0.3"/>
  <pageSetup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7:K77"/>
  <sheetViews>
    <sheetView topLeftCell="A67" workbookViewId="0">
      <selection activeCell="M20" sqref="M20"/>
    </sheetView>
  </sheetViews>
  <sheetFormatPr defaultRowHeight="14.5" x14ac:dyDescent="0.35"/>
  <cols>
    <col min="12" max="12" width="9.08984375" customWidth="1"/>
  </cols>
  <sheetData>
    <row r="7" spans="2:11" x14ac:dyDescent="0.35">
      <c r="C7" s="80" t="s">
        <v>89</v>
      </c>
      <c r="D7" s="80"/>
      <c r="E7" s="80"/>
      <c r="F7" s="80"/>
      <c r="G7" s="80"/>
      <c r="H7" s="80"/>
      <c r="I7" s="80"/>
      <c r="J7" s="80"/>
    </row>
    <row r="8" spans="2:11" ht="5" customHeight="1" x14ac:dyDescent="0.35"/>
    <row r="9" spans="2:11" x14ac:dyDescent="0.35">
      <c r="B9" s="2" t="s">
        <v>7</v>
      </c>
      <c r="C9" s="79" t="s">
        <v>41</v>
      </c>
      <c r="D9" s="79"/>
      <c r="E9" s="79"/>
      <c r="F9" s="79"/>
      <c r="G9" s="79"/>
      <c r="H9" s="79" t="s">
        <v>42</v>
      </c>
      <c r="I9" s="79"/>
      <c r="J9" s="79"/>
      <c r="K9" s="2" t="s">
        <v>31</v>
      </c>
    </row>
    <row r="10" spans="2:11" x14ac:dyDescent="0.35">
      <c r="B10" s="2">
        <v>1</v>
      </c>
      <c r="C10" s="93"/>
      <c r="D10" s="94"/>
      <c r="E10" s="94"/>
      <c r="F10" s="94"/>
      <c r="G10" s="95"/>
      <c r="H10" s="81" t="s">
        <v>90</v>
      </c>
      <c r="I10" s="82"/>
      <c r="J10" s="83"/>
      <c r="K10" s="30"/>
    </row>
    <row r="11" spans="2:11" x14ac:dyDescent="0.35">
      <c r="H11" s="79" t="s">
        <v>27</v>
      </c>
      <c r="I11" s="79"/>
      <c r="J11" s="79"/>
      <c r="K11" s="31">
        <f>SUM(K10:K10)</f>
        <v>0</v>
      </c>
    </row>
    <row r="13" spans="2:11" x14ac:dyDescent="0.35">
      <c r="C13" s="80" t="s">
        <v>91</v>
      </c>
      <c r="D13" s="80"/>
      <c r="E13" s="80"/>
      <c r="F13" s="80"/>
      <c r="G13" s="80"/>
      <c r="H13" s="80"/>
      <c r="I13" s="80"/>
      <c r="J13" s="80"/>
    </row>
    <row r="15" spans="2:11" x14ac:dyDescent="0.35">
      <c r="B15" s="2" t="s">
        <v>7</v>
      </c>
      <c r="C15" s="79" t="s">
        <v>41</v>
      </c>
      <c r="D15" s="79"/>
      <c r="E15" s="79"/>
      <c r="F15" s="79"/>
      <c r="G15" s="79"/>
      <c r="H15" s="79" t="s">
        <v>42</v>
      </c>
      <c r="I15" s="79"/>
      <c r="J15" s="79"/>
      <c r="K15" s="2" t="s">
        <v>31</v>
      </c>
    </row>
    <row r="16" spans="2:11" x14ac:dyDescent="0.35">
      <c r="B16" s="2">
        <v>1</v>
      </c>
      <c r="C16" s="97"/>
      <c r="D16" s="98"/>
      <c r="E16" s="98"/>
      <c r="F16" s="98"/>
      <c r="G16" s="99"/>
      <c r="H16" s="79"/>
      <c r="I16" s="79"/>
      <c r="J16" s="79"/>
      <c r="K16" s="30"/>
    </row>
    <row r="17" spans="2:11" x14ac:dyDescent="0.35">
      <c r="H17" s="79" t="s">
        <v>27</v>
      </c>
      <c r="I17" s="79"/>
      <c r="J17" s="79"/>
      <c r="K17" s="31">
        <f>SUM(K16)</f>
        <v>0</v>
      </c>
    </row>
    <row r="19" spans="2:11" x14ac:dyDescent="0.35">
      <c r="C19" s="32" t="s">
        <v>92</v>
      </c>
      <c r="D19" s="32"/>
      <c r="E19" s="32"/>
      <c r="F19" s="32"/>
      <c r="G19" s="32"/>
      <c r="H19" s="32"/>
      <c r="I19" s="32"/>
      <c r="J19" s="32"/>
    </row>
    <row r="21" spans="2:11" x14ac:dyDescent="0.35">
      <c r="B21" s="2" t="s">
        <v>7</v>
      </c>
      <c r="C21" s="79" t="s">
        <v>41</v>
      </c>
      <c r="D21" s="79"/>
      <c r="E21" s="79"/>
      <c r="F21" s="79"/>
      <c r="G21" s="79"/>
      <c r="H21" s="79" t="s">
        <v>42</v>
      </c>
      <c r="I21" s="79"/>
      <c r="J21" s="79"/>
      <c r="K21" s="2" t="s">
        <v>31</v>
      </c>
    </row>
    <row r="22" spans="2:11" x14ac:dyDescent="0.35">
      <c r="B22" s="2">
        <v>1</v>
      </c>
      <c r="C22" s="96"/>
      <c r="D22" s="96"/>
      <c r="E22" s="96"/>
      <c r="F22" s="96"/>
      <c r="G22" s="96"/>
      <c r="H22" s="79"/>
      <c r="I22" s="79"/>
      <c r="J22" s="79"/>
      <c r="K22" s="2"/>
    </row>
    <row r="23" spans="2:11" x14ac:dyDescent="0.35">
      <c r="H23" s="79" t="s">
        <v>27</v>
      </c>
      <c r="I23" s="79"/>
      <c r="J23" s="79"/>
      <c r="K23" s="7">
        <f>SUM(K22:K22)</f>
        <v>0</v>
      </c>
    </row>
    <row r="25" spans="2:11" x14ac:dyDescent="0.35">
      <c r="C25" s="80" t="s">
        <v>93</v>
      </c>
      <c r="D25" s="80"/>
      <c r="E25" s="80"/>
      <c r="F25" s="80"/>
      <c r="G25" s="80"/>
      <c r="H25" s="80"/>
      <c r="I25" s="80"/>
      <c r="J25" s="80"/>
    </row>
    <row r="27" spans="2:11" x14ac:dyDescent="0.35">
      <c r="B27" s="2" t="s">
        <v>7</v>
      </c>
      <c r="C27" s="79" t="s">
        <v>41</v>
      </c>
      <c r="D27" s="79"/>
      <c r="E27" s="79"/>
      <c r="F27" s="79"/>
      <c r="G27" s="79"/>
      <c r="H27" s="79" t="s">
        <v>42</v>
      </c>
      <c r="I27" s="79"/>
      <c r="J27" s="79"/>
      <c r="K27" s="2" t="s">
        <v>31</v>
      </c>
    </row>
    <row r="28" spans="2:11" x14ac:dyDescent="0.35">
      <c r="B28" s="2">
        <v>1</v>
      </c>
      <c r="C28" s="93"/>
      <c r="D28" s="94"/>
      <c r="E28" s="94"/>
      <c r="F28" s="94"/>
      <c r="G28" s="95"/>
      <c r="H28" s="79"/>
      <c r="I28" s="79"/>
      <c r="J28" s="79"/>
      <c r="K28" s="2"/>
    </row>
    <row r="29" spans="2:11" x14ac:dyDescent="0.35">
      <c r="H29" s="79" t="s">
        <v>27</v>
      </c>
      <c r="I29" s="79"/>
      <c r="J29" s="79"/>
      <c r="K29" s="7">
        <f>SUM(K28:K28)</f>
        <v>0</v>
      </c>
    </row>
    <row r="31" spans="2:11" x14ac:dyDescent="0.35">
      <c r="C31" s="80" t="s">
        <v>94</v>
      </c>
      <c r="D31" s="80"/>
      <c r="E31" s="80"/>
      <c r="F31" s="80"/>
      <c r="G31" s="80"/>
      <c r="H31" s="80"/>
      <c r="I31" s="80"/>
      <c r="J31" s="80"/>
    </row>
    <row r="33" spans="2:11" x14ac:dyDescent="0.35">
      <c r="B33" s="2" t="s">
        <v>7</v>
      </c>
      <c r="C33" s="79" t="s">
        <v>41</v>
      </c>
      <c r="D33" s="79"/>
      <c r="E33" s="79"/>
      <c r="F33" s="79"/>
      <c r="G33" s="79"/>
      <c r="H33" s="79" t="s">
        <v>42</v>
      </c>
      <c r="I33" s="79"/>
      <c r="J33" s="79"/>
      <c r="K33" s="2" t="s">
        <v>31</v>
      </c>
    </row>
    <row r="34" spans="2:11" x14ac:dyDescent="0.35">
      <c r="B34" s="2">
        <v>1</v>
      </c>
      <c r="C34" s="103"/>
      <c r="D34" s="103"/>
      <c r="E34" s="103"/>
      <c r="F34" s="103"/>
      <c r="G34" s="103"/>
      <c r="H34" s="79"/>
      <c r="I34" s="79"/>
      <c r="J34" s="79"/>
      <c r="K34" s="2"/>
    </row>
    <row r="35" spans="2:11" x14ac:dyDescent="0.35">
      <c r="H35" s="79" t="s">
        <v>27</v>
      </c>
      <c r="I35" s="79"/>
      <c r="J35" s="79"/>
      <c r="K35" s="7">
        <f>SUM(K34:K34)</f>
        <v>0</v>
      </c>
    </row>
    <row r="37" spans="2:11" x14ac:dyDescent="0.35">
      <c r="C37" s="80" t="s">
        <v>95</v>
      </c>
      <c r="D37" s="80"/>
      <c r="E37" s="80"/>
      <c r="F37" s="80"/>
      <c r="G37" s="80"/>
      <c r="H37" s="80"/>
      <c r="I37" s="80"/>
      <c r="J37" s="80"/>
    </row>
    <row r="39" spans="2:11" x14ac:dyDescent="0.35">
      <c r="B39" s="2" t="s">
        <v>7</v>
      </c>
      <c r="C39" s="79" t="s">
        <v>41</v>
      </c>
      <c r="D39" s="79"/>
      <c r="E39" s="79"/>
      <c r="F39" s="79"/>
      <c r="G39" s="79"/>
      <c r="H39" s="79" t="s">
        <v>42</v>
      </c>
      <c r="I39" s="79"/>
      <c r="J39" s="79"/>
      <c r="K39" s="2" t="s">
        <v>31</v>
      </c>
    </row>
    <row r="40" spans="2:11" ht="15.75" customHeight="1" x14ac:dyDescent="0.35">
      <c r="B40" s="2">
        <v>1</v>
      </c>
      <c r="C40" s="97"/>
      <c r="D40" s="98"/>
      <c r="E40" s="98"/>
      <c r="F40" s="98"/>
      <c r="G40" s="99"/>
      <c r="H40" s="79"/>
      <c r="I40" s="79"/>
      <c r="J40" s="79"/>
      <c r="K40" s="20"/>
    </row>
    <row r="41" spans="2:11" x14ac:dyDescent="0.35">
      <c r="H41" s="100" t="s">
        <v>27</v>
      </c>
      <c r="I41" s="100"/>
      <c r="J41" s="100"/>
      <c r="K41" s="7">
        <f>SUM(K40)</f>
        <v>0</v>
      </c>
    </row>
    <row r="43" spans="2:11" x14ac:dyDescent="0.35">
      <c r="C43" s="80" t="s">
        <v>96</v>
      </c>
      <c r="D43" s="80"/>
      <c r="E43" s="80"/>
      <c r="F43" s="80"/>
      <c r="G43" s="80"/>
      <c r="H43" s="80"/>
      <c r="I43" s="80"/>
      <c r="J43" s="80"/>
    </row>
    <row r="45" spans="2:11" x14ac:dyDescent="0.35">
      <c r="B45" s="2" t="s">
        <v>7</v>
      </c>
      <c r="C45" s="79" t="s">
        <v>41</v>
      </c>
      <c r="D45" s="79"/>
      <c r="E45" s="79"/>
      <c r="F45" s="79"/>
      <c r="G45" s="79"/>
      <c r="H45" s="79" t="s">
        <v>42</v>
      </c>
      <c r="I45" s="79"/>
      <c r="J45" s="79"/>
      <c r="K45" s="2" t="s">
        <v>31</v>
      </c>
    </row>
    <row r="46" spans="2:11" x14ac:dyDescent="0.35">
      <c r="B46" s="2">
        <v>1</v>
      </c>
      <c r="C46" s="93"/>
      <c r="D46" s="94"/>
      <c r="E46" s="94"/>
      <c r="F46" s="94"/>
      <c r="G46" s="95"/>
      <c r="H46" s="79"/>
      <c r="I46" s="79"/>
      <c r="J46" s="79"/>
      <c r="K46" s="2"/>
    </row>
    <row r="47" spans="2:11" x14ac:dyDescent="0.35">
      <c r="H47" s="79" t="s">
        <v>27</v>
      </c>
      <c r="I47" s="79"/>
      <c r="J47" s="79"/>
      <c r="K47" s="7">
        <f>SUM(K46:K46)</f>
        <v>0</v>
      </c>
    </row>
    <row r="49" spans="2:11" x14ac:dyDescent="0.35">
      <c r="C49" s="80" t="s">
        <v>97</v>
      </c>
      <c r="D49" s="80"/>
      <c r="E49" s="80"/>
      <c r="F49" s="80"/>
      <c r="G49" s="80"/>
      <c r="H49" s="80"/>
      <c r="I49" s="80"/>
      <c r="J49" s="80"/>
    </row>
    <row r="51" spans="2:11" x14ac:dyDescent="0.35">
      <c r="B51" s="2" t="s">
        <v>7</v>
      </c>
      <c r="C51" s="79" t="s">
        <v>41</v>
      </c>
      <c r="D51" s="79"/>
      <c r="E51" s="79"/>
      <c r="F51" s="79"/>
      <c r="G51" s="79"/>
      <c r="H51" s="79" t="s">
        <v>42</v>
      </c>
      <c r="I51" s="79"/>
      <c r="J51" s="79"/>
      <c r="K51" s="2" t="s">
        <v>31</v>
      </c>
    </row>
    <row r="52" spans="2:11" x14ac:dyDescent="0.35">
      <c r="B52" s="2">
        <v>1</v>
      </c>
      <c r="C52" s="97"/>
      <c r="D52" s="98"/>
      <c r="E52" s="98"/>
      <c r="F52" s="98"/>
      <c r="G52" s="99"/>
      <c r="H52" s="79"/>
      <c r="I52" s="79"/>
      <c r="J52" s="79"/>
      <c r="K52" s="2"/>
    </row>
    <row r="53" spans="2:11" x14ac:dyDescent="0.35">
      <c r="H53" s="79" t="s">
        <v>27</v>
      </c>
      <c r="I53" s="79"/>
      <c r="J53" s="79"/>
      <c r="K53" s="7">
        <f>SUM(K52:K52)</f>
        <v>0</v>
      </c>
    </row>
    <row r="55" spans="2:11" x14ac:dyDescent="0.35">
      <c r="C55" s="80" t="s">
        <v>98</v>
      </c>
      <c r="D55" s="80"/>
      <c r="E55" s="80"/>
      <c r="F55" s="80"/>
      <c r="G55" s="80"/>
      <c r="H55" s="80"/>
      <c r="I55" s="80"/>
      <c r="J55" s="80"/>
    </row>
    <row r="57" spans="2:11" x14ac:dyDescent="0.35">
      <c r="B57" s="2" t="s">
        <v>7</v>
      </c>
      <c r="C57" s="79" t="s">
        <v>41</v>
      </c>
      <c r="D57" s="79"/>
      <c r="E57" s="79"/>
      <c r="F57" s="79"/>
      <c r="G57" s="79"/>
      <c r="H57" s="79" t="s">
        <v>42</v>
      </c>
      <c r="I57" s="79"/>
      <c r="J57" s="79"/>
      <c r="K57" s="2" t="s">
        <v>31</v>
      </c>
    </row>
    <row r="58" spans="2:11" x14ac:dyDescent="0.35">
      <c r="B58" s="2">
        <v>1</v>
      </c>
      <c r="C58" s="79"/>
      <c r="D58" s="79"/>
      <c r="E58" s="79"/>
      <c r="F58" s="79"/>
      <c r="G58" s="79"/>
      <c r="H58" s="101"/>
      <c r="I58" s="101"/>
      <c r="J58" s="101"/>
      <c r="K58" s="2"/>
    </row>
    <row r="59" spans="2:11" x14ac:dyDescent="0.35">
      <c r="H59" s="79" t="s">
        <v>27</v>
      </c>
      <c r="I59" s="79"/>
      <c r="J59" s="79"/>
      <c r="K59" s="7">
        <f>SUM(K58:K58)</f>
        <v>0</v>
      </c>
    </row>
    <row r="61" spans="2:11" x14ac:dyDescent="0.35">
      <c r="C61" s="80" t="s">
        <v>99</v>
      </c>
      <c r="D61" s="80"/>
      <c r="E61" s="80"/>
      <c r="F61" s="80"/>
      <c r="G61" s="80"/>
      <c r="H61" s="80"/>
      <c r="I61" s="80"/>
      <c r="J61" s="80"/>
    </row>
    <row r="63" spans="2:11" x14ac:dyDescent="0.35">
      <c r="B63" s="2" t="s">
        <v>7</v>
      </c>
      <c r="C63" s="79" t="s">
        <v>41</v>
      </c>
      <c r="D63" s="79"/>
      <c r="E63" s="79"/>
      <c r="F63" s="79"/>
      <c r="G63" s="79"/>
      <c r="H63" s="79" t="s">
        <v>42</v>
      </c>
      <c r="I63" s="79"/>
      <c r="J63" s="79"/>
      <c r="K63" s="2" t="s">
        <v>31</v>
      </c>
    </row>
    <row r="64" spans="2:11" x14ac:dyDescent="0.35">
      <c r="B64" s="2">
        <v>1</v>
      </c>
      <c r="C64" s="102"/>
      <c r="D64" s="102"/>
      <c r="E64" s="102"/>
      <c r="F64" s="102"/>
      <c r="G64" s="102"/>
      <c r="H64" s="81"/>
      <c r="I64" s="82"/>
      <c r="J64" s="83"/>
      <c r="K64" s="2"/>
    </row>
    <row r="65" spans="2:11" x14ac:dyDescent="0.35">
      <c r="H65" s="79" t="s">
        <v>27</v>
      </c>
      <c r="I65" s="79"/>
      <c r="J65" s="79"/>
      <c r="K65" s="7">
        <f>SUM(K64:K64)</f>
        <v>0</v>
      </c>
    </row>
    <row r="67" spans="2:11" x14ac:dyDescent="0.35">
      <c r="C67" s="80" t="s">
        <v>100</v>
      </c>
      <c r="D67" s="80"/>
      <c r="E67" s="80"/>
      <c r="F67" s="80"/>
      <c r="G67" s="80"/>
      <c r="H67" s="80"/>
      <c r="I67" s="80"/>
      <c r="J67" s="80"/>
    </row>
    <row r="69" spans="2:11" x14ac:dyDescent="0.35">
      <c r="B69" s="2" t="s">
        <v>7</v>
      </c>
      <c r="C69" s="79" t="s">
        <v>41</v>
      </c>
      <c r="D69" s="79"/>
      <c r="E69" s="79"/>
      <c r="F69" s="79"/>
      <c r="G69" s="79"/>
      <c r="H69" s="79" t="s">
        <v>42</v>
      </c>
      <c r="I69" s="79"/>
      <c r="J69" s="79"/>
      <c r="K69" s="2" t="s">
        <v>31</v>
      </c>
    </row>
    <row r="70" spans="2:11" x14ac:dyDescent="0.35">
      <c r="B70" s="2">
        <v>1</v>
      </c>
      <c r="C70" s="79"/>
      <c r="D70" s="79"/>
      <c r="E70" s="79"/>
      <c r="F70" s="79"/>
      <c r="G70" s="79"/>
      <c r="H70" s="79"/>
      <c r="I70" s="79"/>
      <c r="J70" s="79"/>
      <c r="K70" s="2"/>
    </row>
    <row r="71" spans="2:11" x14ac:dyDescent="0.35">
      <c r="H71" s="79" t="s">
        <v>27</v>
      </c>
      <c r="I71" s="79"/>
      <c r="J71" s="79"/>
      <c r="K71" s="7">
        <f>SUM(K70:K70)</f>
        <v>0</v>
      </c>
    </row>
    <row r="73" spans="2:11" x14ac:dyDescent="0.35">
      <c r="C73" s="80" t="s">
        <v>101</v>
      </c>
      <c r="D73" s="80"/>
      <c r="E73" s="80"/>
      <c r="F73" s="80"/>
      <c r="G73" s="80"/>
      <c r="H73" s="80"/>
      <c r="I73" s="80"/>
      <c r="J73" s="80"/>
    </row>
    <row r="75" spans="2:11" x14ac:dyDescent="0.35">
      <c r="B75" s="2" t="s">
        <v>7</v>
      </c>
      <c r="C75" s="79" t="s">
        <v>41</v>
      </c>
      <c r="D75" s="79"/>
      <c r="E75" s="79"/>
      <c r="F75" s="79"/>
      <c r="G75" s="79"/>
      <c r="H75" s="79" t="s">
        <v>42</v>
      </c>
      <c r="I75" s="79"/>
      <c r="J75" s="79"/>
      <c r="K75" s="2" t="s">
        <v>31</v>
      </c>
    </row>
    <row r="76" spans="2:11" x14ac:dyDescent="0.35">
      <c r="B76" s="2">
        <v>1</v>
      </c>
      <c r="C76" s="103"/>
      <c r="D76" s="103"/>
      <c r="E76" s="103"/>
      <c r="F76" s="103"/>
      <c r="G76" s="103"/>
      <c r="H76" s="79"/>
      <c r="I76" s="79"/>
      <c r="J76" s="79"/>
      <c r="K76" s="2"/>
    </row>
    <row r="77" spans="2:11" x14ac:dyDescent="0.35">
      <c r="H77" s="79" t="s">
        <v>27</v>
      </c>
      <c r="I77" s="79"/>
      <c r="J77" s="79"/>
      <c r="K77" s="7">
        <f>SUM(K76:K76)</f>
        <v>0</v>
      </c>
    </row>
  </sheetData>
  <mergeCells count="71">
    <mergeCell ref="H34:J34"/>
    <mergeCell ref="H29:J29"/>
    <mergeCell ref="C25:J25"/>
    <mergeCell ref="C27:G27"/>
    <mergeCell ref="H27:J27"/>
    <mergeCell ref="H28:J28"/>
    <mergeCell ref="C28:G28"/>
    <mergeCell ref="C31:J31"/>
    <mergeCell ref="C33:G33"/>
    <mergeCell ref="H33:J33"/>
    <mergeCell ref="C34:G34"/>
    <mergeCell ref="H77:J77"/>
    <mergeCell ref="C64:G64"/>
    <mergeCell ref="H64:J64"/>
    <mergeCell ref="H71:J71"/>
    <mergeCell ref="C73:J73"/>
    <mergeCell ref="C75:G75"/>
    <mergeCell ref="H75:J75"/>
    <mergeCell ref="C76:G76"/>
    <mergeCell ref="H76:J76"/>
    <mergeCell ref="C67:J67"/>
    <mergeCell ref="C69:G69"/>
    <mergeCell ref="H69:J69"/>
    <mergeCell ref="C70:G70"/>
    <mergeCell ref="H70:J70"/>
    <mergeCell ref="H65:J65"/>
    <mergeCell ref="C58:G58"/>
    <mergeCell ref="H58:J58"/>
    <mergeCell ref="H59:J59"/>
    <mergeCell ref="C61:J61"/>
    <mergeCell ref="C63:G63"/>
    <mergeCell ref="H63:J63"/>
    <mergeCell ref="H53:J53"/>
    <mergeCell ref="C55:J55"/>
    <mergeCell ref="C57:G57"/>
    <mergeCell ref="H57:J57"/>
    <mergeCell ref="H52:J52"/>
    <mergeCell ref="C52:G52"/>
    <mergeCell ref="H47:J47"/>
    <mergeCell ref="C49:J49"/>
    <mergeCell ref="C51:G51"/>
    <mergeCell ref="H51:J51"/>
    <mergeCell ref="C45:G45"/>
    <mergeCell ref="H45:J45"/>
    <mergeCell ref="H46:J46"/>
    <mergeCell ref="C46:G46"/>
    <mergeCell ref="H41:J41"/>
    <mergeCell ref="C43:J43"/>
    <mergeCell ref="H40:J40"/>
    <mergeCell ref="H35:J35"/>
    <mergeCell ref="C37:J37"/>
    <mergeCell ref="C39:G39"/>
    <mergeCell ref="H39:J39"/>
    <mergeCell ref="C40:G40"/>
    <mergeCell ref="C15:G15"/>
    <mergeCell ref="H15:J15"/>
    <mergeCell ref="H16:J16"/>
    <mergeCell ref="H11:J11"/>
    <mergeCell ref="H23:J23"/>
    <mergeCell ref="H17:J17"/>
    <mergeCell ref="C21:G21"/>
    <mergeCell ref="H21:J21"/>
    <mergeCell ref="C22:G22"/>
    <mergeCell ref="H22:J22"/>
    <mergeCell ref="C16:G16"/>
    <mergeCell ref="C7:J7"/>
    <mergeCell ref="C9:G9"/>
    <mergeCell ref="H10:J10"/>
    <mergeCell ref="H9:J9"/>
    <mergeCell ref="C13:J13"/>
    <mergeCell ref="C10:G10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Centralizator</vt:lpstr>
      <vt:lpstr>B-Reviste</vt:lpstr>
      <vt:lpstr>B-Conferinte</vt:lpstr>
      <vt:lpstr>C-Citari-centralizare</vt:lpstr>
      <vt:lpstr>C-Citari-TPL</vt:lpstr>
      <vt:lpstr>D-Perspectiva D</vt:lpstr>
      <vt:lpstr>Indicatorul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Fortis</dc:creator>
  <cp:lastModifiedBy>RD</cp:lastModifiedBy>
  <cp:lastPrinted>2024-01-15T10:26:19Z</cp:lastPrinted>
  <dcterms:created xsi:type="dcterms:W3CDTF">2015-03-04T18:26:13Z</dcterms:created>
  <dcterms:modified xsi:type="dcterms:W3CDTF">2024-01-15T11:33:19Z</dcterms:modified>
</cp:coreProperties>
</file>